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5300" windowHeight="6870"/>
  </bookViews>
  <sheets>
    <sheet name="додаток " sheetId="7" r:id="rId1"/>
  </sheets>
  <definedNames>
    <definedName name="_xlnm._FilterDatabase" localSheetId="0" hidden="1">'додаток '!$A$13:$IN$13</definedName>
    <definedName name="_xlnm.Print_Titles" localSheetId="0">'додаток '!$13:$13</definedName>
    <definedName name="_xlnm.Print_Area" localSheetId="0">'додаток '!$A$1:$K$145</definedName>
  </definedNames>
  <calcPr calcId="144525"/>
</workbook>
</file>

<file path=xl/calcChain.xml><?xml version="1.0" encoding="utf-8"?>
<calcChain xmlns="http://schemas.openxmlformats.org/spreadsheetml/2006/main">
  <c r="I59" i="7" l="1"/>
  <c r="I89" i="7" l="1"/>
  <c r="J36" i="7" l="1"/>
  <c r="J94" i="7" l="1"/>
  <c r="J40" i="7"/>
  <c r="I34" i="7"/>
  <c r="H34" i="7"/>
  <c r="J37" i="7"/>
  <c r="H129" i="7" l="1"/>
  <c r="H116" i="7"/>
  <c r="H113" i="7" l="1"/>
  <c r="H111" i="7"/>
  <c r="H109" i="7"/>
  <c r="H93" i="7"/>
  <c r="H92" i="7"/>
  <c r="H84" i="7"/>
  <c r="H83" i="7"/>
  <c r="H22" i="7" l="1"/>
  <c r="J133" i="7" l="1"/>
  <c r="J82" i="7"/>
  <c r="H27" i="7"/>
  <c r="J32" i="7"/>
  <c r="J31" i="7"/>
  <c r="J29" i="7"/>
  <c r="I27" i="7" l="1"/>
  <c r="J30" i="7"/>
  <c r="I41" i="7" l="1"/>
  <c r="I42" i="7"/>
  <c r="H42" i="7"/>
  <c r="H41" i="7"/>
  <c r="J52" i="7"/>
  <c r="J51" i="7"/>
  <c r="H121" i="7" l="1"/>
  <c r="H120" i="7"/>
  <c r="H119" i="7"/>
  <c r="H112" i="7"/>
  <c r="H99" i="7"/>
  <c r="H74" i="7"/>
  <c r="H67" i="7"/>
  <c r="H25" i="7"/>
  <c r="I91" i="7" l="1"/>
  <c r="J100" i="7"/>
  <c r="J97" i="7" l="1"/>
  <c r="J115" i="7"/>
  <c r="J113" i="7"/>
  <c r="J111" i="7"/>
  <c r="J96" i="7"/>
  <c r="J84" i="7"/>
  <c r="H107" i="7" l="1"/>
  <c r="H105" i="7"/>
  <c r="H104" i="7"/>
  <c r="H89" i="7"/>
  <c r="H70" i="7"/>
  <c r="I60" i="7"/>
  <c r="H62" i="7"/>
  <c r="H61" i="7"/>
  <c r="H59" i="7"/>
  <c r="H60" i="7" l="1"/>
  <c r="I108" i="7"/>
  <c r="J114" i="7"/>
  <c r="J99" i="7"/>
  <c r="J28" i="7" l="1"/>
  <c r="J27" i="7" s="1"/>
  <c r="H57" i="7" l="1"/>
  <c r="J98" i="7" l="1"/>
  <c r="J95" i="7"/>
  <c r="H118" i="7" l="1"/>
  <c r="H81" i="7"/>
  <c r="I64" i="7"/>
  <c r="H64" i="7"/>
  <c r="H24" i="7"/>
  <c r="H20" i="7"/>
  <c r="H17" i="7" l="1"/>
  <c r="H137" i="7" s="1"/>
  <c r="J116" i="7" l="1"/>
  <c r="H91" i="7" l="1"/>
  <c r="J102" i="7"/>
  <c r="J103" i="7"/>
  <c r="J104" i="7"/>
  <c r="J105" i="7"/>
  <c r="J106" i="7"/>
  <c r="J107" i="7"/>
  <c r="J54" i="7"/>
  <c r="J132" i="7"/>
  <c r="J73" i="7"/>
  <c r="I87" i="7"/>
  <c r="J89" i="7"/>
  <c r="I78" i="7"/>
  <c r="H78" i="7"/>
  <c r="J80" i="7"/>
  <c r="I76" i="7"/>
  <c r="H76" i="7"/>
  <c r="J77" i="7"/>
  <c r="J76" i="7" s="1"/>
  <c r="J72" i="7"/>
  <c r="J124" i="7"/>
  <c r="J110" i="7"/>
  <c r="J101" i="7"/>
  <c r="I68" i="7"/>
  <c r="H75" i="7" l="1"/>
  <c r="I75" i="7"/>
  <c r="J67" i="7"/>
  <c r="J65" i="7" l="1"/>
  <c r="I19" i="7"/>
  <c r="I18" i="7" s="1"/>
  <c r="J23" i="7"/>
  <c r="J22" i="7"/>
  <c r="J21" i="7"/>
  <c r="I17" i="7"/>
  <c r="I137" i="7" s="1"/>
  <c r="J45" i="7"/>
  <c r="J44" i="7"/>
  <c r="J43" i="7"/>
  <c r="J50" i="7"/>
  <c r="J49" i="7"/>
  <c r="J48" i="7"/>
  <c r="J42" i="7" l="1"/>
  <c r="J17" i="7" s="1"/>
  <c r="J137" i="7" s="1"/>
  <c r="J47" i="7"/>
  <c r="J41" i="7" s="1"/>
  <c r="J135" i="7" l="1"/>
  <c r="J134" i="7"/>
  <c r="J131" i="7"/>
  <c r="J129" i="7"/>
  <c r="J128" i="7"/>
  <c r="J127" i="7"/>
  <c r="J123" i="7"/>
  <c r="J122" i="7" s="1"/>
  <c r="J121" i="7"/>
  <c r="J120" i="7"/>
  <c r="J117" i="7"/>
  <c r="J112" i="7"/>
  <c r="J109" i="7"/>
  <c r="J93" i="7"/>
  <c r="J92" i="7"/>
  <c r="J85" i="7"/>
  <c r="J83" i="7"/>
  <c r="J81" i="7"/>
  <c r="J79" i="7"/>
  <c r="J74" i="7"/>
  <c r="J71" i="7"/>
  <c r="J69" i="7"/>
  <c r="J66" i="7"/>
  <c r="J64" i="7" s="1"/>
  <c r="J62" i="7"/>
  <c r="J61" i="7"/>
  <c r="J59" i="7"/>
  <c r="J39" i="7"/>
  <c r="J38" i="7" s="1"/>
  <c r="J35" i="7"/>
  <c r="J34" i="7" s="1"/>
  <c r="J26" i="7"/>
  <c r="J25" i="7"/>
  <c r="J24" i="7"/>
  <c r="J15" i="7"/>
  <c r="J14" i="7" s="1"/>
  <c r="I125" i="7"/>
  <c r="I122" i="7"/>
  <c r="I86" i="7"/>
  <c r="I63" i="7"/>
  <c r="I56" i="7"/>
  <c r="I38" i="7"/>
  <c r="I33" i="7"/>
  <c r="I14" i="7"/>
  <c r="J60" i="7" l="1"/>
  <c r="J91" i="7"/>
  <c r="I55" i="7"/>
  <c r="J78" i="7"/>
  <c r="J75" i="7" s="1"/>
  <c r="I90" i="7"/>
  <c r="H38" i="7"/>
  <c r="I16" i="7" l="1"/>
  <c r="I53" i="7"/>
  <c r="I136" i="7" l="1"/>
  <c r="J70" i="7"/>
  <c r="J68" i="7" s="1"/>
  <c r="H68" i="7"/>
  <c r="H88" i="7"/>
  <c r="J118" i="7" l="1"/>
  <c r="J88" i="7"/>
  <c r="H87" i="7"/>
  <c r="J87" i="7" l="1"/>
  <c r="J86" i="7" s="1"/>
  <c r="H126" i="7"/>
  <c r="J126" i="7" l="1"/>
  <c r="H130" i="7"/>
  <c r="H125" i="7" s="1"/>
  <c r="H122" i="7"/>
  <c r="H108" i="7"/>
  <c r="H86" i="7"/>
  <c r="H58" i="7"/>
  <c r="J58" i="7" s="1"/>
  <c r="J57" i="7"/>
  <c r="H19" i="7"/>
  <c r="H18" i="7" s="1"/>
  <c r="H14" i="7"/>
  <c r="J63" i="7" l="1"/>
  <c r="J56" i="7"/>
  <c r="J55" i="7" s="1"/>
  <c r="J20" i="7"/>
  <c r="J119" i="7"/>
  <c r="J130" i="7"/>
  <c r="J125" i="7" s="1"/>
  <c r="H33" i="7"/>
  <c r="J33" i="7"/>
  <c r="H56" i="7"/>
  <c r="H55" i="7" s="1"/>
  <c r="H90" i="7"/>
  <c r="H63" i="7"/>
  <c r="H16" i="7" l="1"/>
  <c r="H53" i="7"/>
  <c r="J108" i="7"/>
  <c r="J90" i="7" s="1"/>
  <c r="J19" i="7"/>
  <c r="J18" i="7" s="1"/>
  <c r="H136" i="7" l="1"/>
  <c r="J16" i="7"/>
  <c r="J53" i="7"/>
  <c r="J136" i="7" l="1"/>
</calcChain>
</file>

<file path=xl/sharedStrings.xml><?xml version="1.0" encoding="utf-8"?>
<sst xmlns="http://schemas.openxmlformats.org/spreadsheetml/2006/main" count="225" uniqueCount="151">
  <si>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</si>
  <si>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</si>
  <si>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</si>
  <si>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програми/підпрограми згідно з Типовою програмною класифікацією видатків та кредитування місцевих бюджетів</t>
  </si>
  <si>
    <t>Найменування об'єкта відповідно до проектно-кошторисної документації</t>
  </si>
  <si>
    <t>Строк реалізації об'єкта (рік початку і завершення)</t>
  </si>
  <si>
    <t>Загальна вартість об'єкта, гривень</t>
  </si>
  <si>
    <t>Обсяг видатків бюджету розвитку, гривень</t>
  </si>
  <si>
    <t>Рівень будівельної готовності об'єкта на кінець бюджетного періоду, %</t>
  </si>
  <si>
    <t>Управління капітального будівництва та дорожнього господарства Сумської міської ради</t>
  </si>
  <si>
    <t>Будівництво об'єктів житлово-комунального господарства</t>
  </si>
  <si>
    <t>0443</t>
  </si>
  <si>
    <t>1. Будівництво</t>
  </si>
  <si>
    <t>Будівництво інженерних мереж селища Ганнівка (2 черга)</t>
  </si>
  <si>
    <t>Будівництво зливової каналізації по вул. Серпневій</t>
  </si>
  <si>
    <t xml:space="preserve">2. Реконструкція інших об’єктів   </t>
  </si>
  <si>
    <t>Реконструкція дороги по вул. Ковпака</t>
  </si>
  <si>
    <t>Будівництво освітніх установ та закладів</t>
  </si>
  <si>
    <t>Будівництво спортивного залу КУ Піщанська ЗОШ І-ІІ ступенів по вул. Шкільна, 26</t>
  </si>
  <si>
    <t>Реконструкція 1-го поверху КУ «ССШ № 3» по вул. 20 років Перемоги, 9</t>
  </si>
  <si>
    <t>Реконструкція інженерних мереж (електрозабезпечення) КУ Піщанська ЗОШ І-ІІ ступенів по вул. Шкільна, 26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</si>
  <si>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</si>
  <si>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</si>
  <si>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Реконструкція стадіону «Авангард» з влаштуванням штучного покриття грального поля</t>
  </si>
  <si>
    <t>Будівництво скверу по вул. Петропавлівська, 94</t>
  </si>
  <si>
    <t>Будівництво кладовища в районі 40-ї підстанції</t>
  </si>
  <si>
    <t>Реконструкція підпірної стінки на території Сумської гімназії № 1</t>
  </si>
  <si>
    <t xml:space="preserve">Реконструкція будівлі молодіжного центру «Романтика» </t>
  </si>
  <si>
    <t>Реконструкція Театральної площі</t>
  </si>
  <si>
    <t>Реконструкція грального поля по вул. Металургів, 24</t>
  </si>
  <si>
    <t>Проектування, реставрація та охорона пам'яток архітектури</t>
  </si>
  <si>
    <t>Реставраційний ремонт приміщень по вул. Петропавлівська, 91</t>
  </si>
  <si>
    <t>Інженерні мережі 12 МР – будівництво (будівництво тепломережі)</t>
  </si>
  <si>
    <t>Розподіл коштів бюджету розвитку за об'єктами у 2019 році</t>
  </si>
  <si>
    <t>Реконструкція харчоблоку ДНЗ №19 «Рум´янек» по просп.  М. Лушпи, 3</t>
  </si>
  <si>
    <t>Реконструкція операційного блоку КУ  «СМКЛ № 5»</t>
  </si>
  <si>
    <t>Реконструкція неврологічного відділення КУ  «СМКЛ № 4» по вул. Металургів, 38</t>
  </si>
  <si>
    <t>Реконструкція приміщення по                                                   вул. Г. Кондратьєва, 159</t>
  </si>
  <si>
    <t>Реконструкція другого поверху  адмінбудівлі по вул.Першотравнева, 21</t>
  </si>
  <si>
    <t>Будівництво зливової каналізації  по вул. Родини Линтварьових</t>
  </si>
  <si>
    <t>2. Реконструкція житлового фонду</t>
  </si>
  <si>
    <t>Заходи з енергозбереження</t>
  </si>
  <si>
    <t xml:space="preserve">Будівництво скейт – парку в міському парку ім. І.М. Кожедуба </t>
  </si>
  <si>
    <t>Реставрація покрівлі та фасаду житлового будинку по вул.Соборна, 32 в м. Суми</t>
  </si>
  <si>
    <t>Всього видатків</t>
  </si>
  <si>
    <t>Виконавчий комітет Сумської міської ради</t>
  </si>
  <si>
    <t>0210000</t>
  </si>
  <si>
    <t xml:space="preserve">Будівництво пандуса на центральному вході до парку ім. І.М. Кожедуба (вхідна група) </t>
  </si>
  <si>
    <t>2018-2021</t>
  </si>
  <si>
    <t>2017-2019</t>
  </si>
  <si>
    <t>2018-2019</t>
  </si>
  <si>
    <t>2018-2020</t>
  </si>
  <si>
    <t>2017-2020</t>
  </si>
  <si>
    <t>2016-2019</t>
  </si>
  <si>
    <t>2019-2020</t>
  </si>
  <si>
    <t>2015-2019</t>
  </si>
  <si>
    <t>2019-2025</t>
  </si>
  <si>
    <t xml:space="preserve">Реконструкція лінії освітлення в районі житлових будинків №165/8, 165/9, 165/10, 165/78 по вул. Герасима Кондратьєва </t>
  </si>
  <si>
    <t>2018-2022</t>
  </si>
  <si>
    <t>2019-2022</t>
  </si>
  <si>
    <t>Реконструкція - термомодернізація будівлі КУ ССШ №7 ім. М. Савченка СМР по вул. Лесі Українки, 23 в м. Суми</t>
  </si>
  <si>
    <t>Реконструкція - термомодернізація будівлі КУ Сумська СШ № 9 по вул. Даргомижського, 3 в м. Суми</t>
  </si>
  <si>
    <t>Реконструкція - термомодернізація будівлі КУ Сумська ЗОШ № 20 по вул. Металургів, 71 в м. Суми</t>
  </si>
  <si>
    <t>Реконструкція будівлі КУ СЗОШ І-ІІІ ступенів № 22 по вул. Ковпака, 57</t>
  </si>
  <si>
    <t>Реконструкція будівлі ССШ № 29 по вул. Заливній, 25</t>
  </si>
  <si>
    <t>Реконструкція системи опалення з установленням модульної котельні, що працює на поновлювальних джерелах енергії (біомаса) в комунальній установі «Сумська загальноосвітня школа І-ІІІ ступеня № 11 по вул. Шишкіна, 12</t>
  </si>
  <si>
    <t>Реконструкція будівлі комунальної установи «Сумський дошкільний навчальний заклад № 27 «Світанок» по вул. Червонопрапорна, 23 (ДНЗ № 27) (заміна віконних блоків на енергозберігаючі, дообладнання газової котельні котлом, що працює на поновлювальних джерелах енергії (біомаса))</t>
  </si>
  <si>
    <t>Реконструкція спортивного майданчика по вул. Криничній</t>
  </si>
  <si>
    <t>0218110</t>
  </si>
  <si>
    <t>8110</t>
  </si>
  <si>
    <t>Заходи із запобігання та ліквідації надзвичайних ситуацій та наслідків стихійного лиха</t>
  </si>
  <si>
    <t>Нове будівництво місцевої автоматизованої системи централізованого оповіщення м. Суми</t>
  </si>
  <si>
    <t>Реконструкція каналізаційного залізобетонного самотічного колектора Д=600 мм, який проходить по вул. Сеченова від залізничної дороги (вул. Київська) до перехрестя  вул. Слобідської та вул. Вигонопоселенській</t>
  </si>
  <si>
    <t>0320</t>
  </si>
  <si>
    <t>Реконструкція дошкільних навчальних закладів в м. Суми (на реалізацію проекту «Підвищення енергоефективності в дошкільних навчальних закладах міста Суми»)</t>
  </si>
  <si>
    <t>Департамент інфраструктури міста Сумської міської ради</t>
  </si>
  <si>
    <t>Будівництво напірного каналізаційного колектору від КНС-9 до пр. Михайла Лушпи в м. Суми з переврізкою в збудований напірний колектор</t>
  </si>
  <si>
    <t>Будівництво напірного каналізаційного колектору від КНС-6 до вул. Прокоф’єва в м. Суми з переврізкою в збудований напірний колектор</t>
  </si>
  <si>
    <t>Реконструкція будівлі КУ Сумська ЗОШ № 20 по вул. Металургів, 71 в м. Суми</t>
  </si>
  <si>
    <t>Реконструкція будівлі КНП «Дитяча клінічна лікарня Святої Зінаїди Сумської міської ради» по вул. Троїцька, 28  в м. Суми</t>
  </si>
  <si>
    <t>Реконструкція першого поверху акушерського корпусу КУ «Сумський міський клінічний пологовий будинок Пресвятої Діви Марії» по вул. Троїцька, 20</t>
  </si>
  <si>
    <t>Внесено змін +, -</t>
  </si>
  <si>
    <t>Будівництво  інших  об’єктів  комунальної власності</t>
  </si>
  <si>
    <t>Виконання інвестиційних проектів в рамках здійснення заходів щодо соціально-економічного розвитку окремих територій</t>
  </si>
  <si>
    <t>0490</t>
  </si>
  <si>
    <t>у т.ч. за рахунок субвенції з держбюджету</t>
  </si>
  <si>
    <t>Реконструкція дитячого та спортивного майданчику по вул. Рибалко, 4 у м. Суми</t>
  </si>
  <si>
    <t xml:space="preserve">Будівництво спортивного майданчику в парку ім. І.Кожедуба </t>
  </si>
  <si>
    <t>Будівництво дитячого майданчику по вул. Ковпака, 14/1 у м. Суми</t>
  </si>
  <si>
    <t>Будівництво зливової каналізації по вул. Косівщинській, вул. Кавалерідзе, вул. Нахімова, вул. Дарвіна, вул. Жуковського, вул. Макаренка (м.Суми)</t>
  </si>
  <si>
    <t>Будівництво зливової каналізації по вул.Криничній</t>
  </si>
  <si>
    <t>Будівництво фекальної каналізації по вул. Нижньолепехівській, вул. Лепехівській, вул. Ново-Лепехівській, вул. Андрія Шептицького,  вул. Жуковського, вул. Косівщинській, вул. Нахімова, вул. Дарвіна м. Суми</t>
  </si>
  <si>
    <t xml:space="preserve">Нове будівництво дитячого садка у 12 мікрорайоні за адресою: м. Суми, вул. Інтернаціоналістів, 35 </t>
  </si>
  <si>
    <t>Будівництво дитячого майданчика на території ДНЗ № 30 «Чебурашка» за адресою: м. Суми, вул. Р. Атаманюка, 13а</t>
  </si>
  <si>
    <t>Будівництво спортивного майданчика по вул.Металургів, 17</t>
  </si>
  <si>
    <t>Реконструкція нежитлових приміщень по вул. Герасима Кондратьєва, 79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</si>
  <si>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</si>
  <si>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грального поля на території КУ Сумський НВК № 16 СМР по вул. Шишкіна, 12</t>
  </si>
  <si>
    <t>Реконструкція спортивного майданчика на території КУ Сумська ЗОШ № 20 м.Суми по вул. Металургів, 71</t>
  </si>
  <si>
    <t>Нове будівництво амбулаторії по вул. Шишкіна, 12 м.Суми</t>
  </si>
  <si>
    <t>Реконструкція - термомодернізація будівлі та модернізація інженерних мереж ССШ № 25</t>
  </si>
  <si>
    <t>0610</t>
  </si>
  <si>
    <t>Нове будівництво малого групового будинку по вул. Нахімова в м.Суми</t>
  </si>
  <si>
    <t>Будівництво волейбольного майданчика по вул. Ковпака, 77Б - 81Б  в м. Суми</t>
  </si>
  <si>
    <t xml:space="preserve">«Доріжка здоров’я» в селищі Ганнівка, м.Суми </t>
  </si>
  <si>
    <t>Спортивний майданчик на Ковпака</t>
  </si>
  <si>
    <t>Мрії збуваються (дитячий майданчик та зона відпочинку – вулиця Холодногірська, будинки 49 та 51)</t>
  </si>
  <si>
    <t>Інклюзивний спортивно-ігровий майданчик у парку ім. І.Кожедуба</t>
  </si>
  <si>
    <t>Спортивний центр «Єдність нації»</t>
  </si>
  <si>
    <t>Реконструкція спортивної зали КУ «ССШ № 30 «Унікум» СМР по вул. Івана Сірка, 2А</t>
  </si>
  <si>
    <t>Реконструкція лорвідділення КНП «Дитяча клінічна лікарня Святої Зінаїди Сумської міської ради» по вул. Троїцька, 28 в м. Суми</t>
  </si>
  <si>
    <t>Реконструкція стадіону «Авангард»</t>
  </si>
  <si>
    <t>Проектні, будiвельно - ремонтні роботи, придбання житла та приміщень для розвитку сімейних та інших форм виховання, наближених до сімейних, та забезпечення житлом дітей - сиріт, дітей, позбавлених батьківського піклування, осіб з їх числа</t>
  </si>
  <si>
    <t>Реконструкція дільничного пункту поліції з обслуговування Курського мікрорайону за адресою: м. Суми, вул. Курська, 119</t>
  </si>
  <si>
    <t xml:space="preserve">Будівництво спортивного майданчика в районі  житлового будинку № 32 по вул. Соборній </t>
  </si>
  <si>
    <t>Будівництво дитячого майданчика в районі  житлового будинку № 89 по вул. І.Франка</t>
  </si>
  <si>
    <t>Реконструкція системи електрозабезпечення 48-квартирного будинку по вулиці Холодногірська, 30/1 м. Суми</t>
  </si>
  <si>
    <t xml:space="preserve">Будівництво дитячого майданчика в районі житлового будинку № 9 по пров. Івана Литвиненка </t>
  </si>
  <si>
    <t>Реконструкція приміщення по вул. Шишкіна, 12</t>
  </si>
  <si>
    <t>Реконструкція приміщень КНП «ЦМКЛ» СМР по вул. 20 років Перемоги, 13</t>
  </si>
  <si>
    <t>Будівництво спортивного майданчика в районі житлових будинків № 1/1, 1/2, 1/3 по вул. Заливна</t>
  </si>
  <si>
    <t xml:space="preserve">Реконструкція громадської будівлі за адресою: м.Суми, вул. Герасима Кондратьєва, 39
</t>
  </si>
  <si>
    <t>Реконструкція фасаду будівлі по вул. Героїв Сумщини, 3</t>
  </si>
  <si>
    <t>Реконструкція приміщення по вул. Карбишева, 45</t>
  </si>
  <si>
    <t>Будівництво дитячого майданчика в районі житлового будинку № 129 по просп. Курському</t>
  </si>
  <si>
    <t>Будівництво дитячого майданчика в районі житлових будинків № 11, 15 по вул. Металургів</t>
  </si>
  <si>
    <t>Реконструкція каналізаційного самопливного колектора Д - 1000 мм по вул. 1-ша Набережна р. Стрілка</t>
  </si>
  <si>
    <t>Влаштування пандусів до житлового будинку за адресою: вул. Глінки, 11 м. Суми</t>
  </si>
  <si>
    <t>Влаштування пандусів до житлового будинку за адресою: вул. Івана Сірка, 15 м. Суми</t>
  </si>
  <si>
    <t>Реконструкція – термомодернізація будівлі ДНЗ №30 «Чебурашка» за адресою: м.Суми, вул. Р.Атаманюка, 13а</t>
  </si>
  <si>
    <t xml:space="preserve">Реконструкція теплових мереж КНП «Міська клінічна лікарня № 4» СМР за адресою: м. Суми, вул. Металургів, 38  </t>
  </si>
  <si>
    <t xml:space="preserve">                             _____________</t>
  </si>
  <si>
    <t>Реконструкція каналізаційного самопливного колектору Д - 1000 мм по вул. 1-ша Набережна р. Стрілка м.Суми</t>
  </si>
  <si>
    <t xml:space="preserve">Нове будівництво полігону для складування твердих побутових відходів на території Верхньосироватської сільської ради Сумського району Сумської області </t>
  </si>
  <si>
    <t>Сумський міський голова</t>
  </si>
  <si>
    <t>О.М. Лисенко</t>
  </si>
  <si>
    <t>Виконавець: Липова С.А.</t>
  </si>
  <si>
    <t>Будівництво дитячого майданчику біля буд. 5А, по вул. Римського-Корсакова</t>
  </si>
  <si>
    <t>Нове будівництво полігону для складування твердих побутових відходів на території Верхньосироватської сільської ради Сумського району Сумської області (розробка оцінки впливу на довкілля)</t>
  </si>
  <si>
    <t>Влаштування пандусів до житлового будинку за адресою: просп. М. Лушпи, № 29 п.4 м. Суми</t>
  </si>
  <si>
    <t>Влаштування пандусів до житлового будинку за адресою: просп. М. Лушпи, № 11 п.3 м. Суми</t>
  </si>
  <si>
    <t>Разом видатків на поточний рік, гривень</t>
  </si>
  <si>
    <t>Виконавець: Співакова Л.І.</t>
  </si>
  <si>
    <t>__________</t>
  </si>
  <si>
    <t xml:space="preserve">до рішення  Сумської міської ради «Про внесення змін  до  </t>
  </si>
  <si>
    <t xml:space="preserve">рішення  Сумської  міської   ради  від 19 грудня 2018 року </t>
  </si>
  <si>
    <t xml:space="preserve">№ 4280-МР «Про  Програму   економічного і  соціального </t>
  </si>
  <si>
    <t xml:space="preserve">розвитку   м.  Суми   на   2019 рік    та   основні    напрями </t>
  </si>
  <si>
    <t>розвитку на 2020 - 2021 роки» (зі змінами)»</t>
  </si>
  <si>
    <t>від 31 липня 2019 року  №  5406- МР</t>
  </si>
  <si>
    <t xml:space="preserve"> Додаток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</si>
</sst>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3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i/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b/>
      <i/>
      <sz val="16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17" fillId="0" borderId="1" xfId="0" applyFont="1" applyFill="1" applyBorder="1"/>
    <xf numFmtId="4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NumberFormat="1" applyFont="1" applyFill="1" applyAlignment="1" applyProtection="1"/>
    <xf numFmtId="0" fontId="2" fillId="0" borderId="0" xfId="0" applyFont="1" applyFill="1" applyBorder="1"/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/>
    <xf numFmtId="0" fontId="22" fillId="0" borderId="0" xfId="0" applyFont="1" applyFill="1" applyBorder="1"/>
    <xf numFmtId="0" fontId="2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/>
    <xf numFmtId="49" fontId="7" fillId="0" borderId="1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/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1" fillId="0" borderId="0" xfId="0" applyFont="1" applyFill="1"/>
    <xf numFmtId="165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0" xfId="0" applyFont="1" applyFill="1"/>
    <xf numFmtId="0" fontId="18" fillId="0" borderId="0" xfId="0" applyFont="1" applyFill="1" applyBorder="1"/>
    <xf numFmtId="4" fontId="3" fillId="0" borderId="0" xfId="0" applyNumberFormat="1" applyFont="1" applyFill="1" applyAlignment="1" applyProtection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textRotation="180"/>
    </xf>
    <xf numFmtId="0" fontId="3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19" fillId="0" borderId="0" xfId="0" applyNumberFormat="1" applyFont="1" applyFill="1" applyAlignment="1" applyProtection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8" fillId="0" borderId="0" xfId="0" applyNumberFormat="1" applyFont="1" applyFill="1" applyAlignment="1" applyProtection="1">
      <alignment horizontal="left"/>
    </xf>
    <xf numFmtId="0" fontId="2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distributed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148"/>
  <sheetViews>
    <sheetView showZeros="0" tabSelected="1" view="pageBreakPreview" topLeftCell="D1" zoomScale="50" zoomScaleNormal="100" zoomScaleSheetLayoutView="50" workbookViewId="0">
      <selection activeCell="F2" sqref="F2:K2"/>
    </sheetView>
  </sheetViews>
  <sheetFormatPr defaultColWidth="8.85546875" defaultRowHeight="21" x14ac:dyDescent="0.35"/>
  <cols>
    <col min="1" max="1" width="10.5703125" style="39" hidden="1" customWidth="1"/>
    <col min="2" max="2" width="10.7109375" style="39" hidden="1" customWidth="1"/>
    <col min="3" max="3" width="10.5703125" style="39" hidden="1" customWidth="1"/>
    <col min="4" max="4" width="76.28515625" style="39" customWidth="1"/>
    <col min="5" max="5" width="74.42578125" style="39" customWidth="1"/>
    <col min="6" max="6" width="29.42578125" style="39" customWidth="1"/>
    <col min="7" max="7" width="26.140625" style="39" customWidth="1"/>
    <col min="8" max="8" width="28.5703125" style="39" hidden="1" customWidth="1"/>
    <col min="9" max="9" width="26.28515625" style="39" hidden="1" customWidth="1"/>
    <col min="10" max="10" width="28.42578125" style="39" customWidth="1"/>
    <col min="11" max="11" width="21.5703125" style="39" customWidth="1"/>
    <col min="12" max="12" width="17" style="41" bestFit="1" customWidth="1"/>
    <col min="13" max="13" width="22.42578125" style="41" bestFit="1" customWidth="1"/>
    <col min="14" max="14" width="21.28515625" style="41" customWidth="1"/>
    <col min="15" max="15" width="17.140625" style="41" customWidth="1"/>
    <col min="16" max="16" width="22" style="41" customWidth="1"/>
    <col min="17" max="17" width="17.140625" style="41" customWidth="1"/>
    <col min="18" max="248" width="8.85546875" style="41"/>
    <col min="249" max="16384" width="8.85546875" style="39"/>
  </cols>
  <sheetData>
    <row r="1" spans="1:248" ht="43.5" customHeight="1" x14ac:dyDescent="0.4">
      <c r="F1" s="82" t="s">
        <v>150</v>
      </c>
      <c r="G1" s="82"/>
      <c r="H1" s="82"/>
      <c r="I1" s="82"/>
      <c r="J1" s="82"/>
      <c r="K1" s="82"/>
    </row>
    <row r="2" spans="1:248" ht="26.25" x14ac:dyDescent="0.4">
      <c r="F2" s="83" t="s">
        <v>144</v>
      </c>
      <c r="G2" s="83"/>
      <c r="H2" s="83"/>
      <c r="I2" s="83"/>
      <c r="J2" s="83"/>
      <c r="K2" s="83"/>
    </row>
    <row r="3" spans="1:248" ht="26.25" x14ac:dyDescent="0.4">
      <c r="F3" s="83" t="s">
        <v>145</v>
      </c>
      <c r="G3" s="83"/>
      <c r="H3" s="83"/>
      <c r="I3" s="83"/>
      <c r="J3" s="83"/>
      <c r="K3" s="83"/>
    </row>
    <row r="4" spans="1:248" ht="26.25" x14ac:dyDescent="0.4">
      <c r="F4" s="84" t="s">
        <v>146</v>
      </c>
      <c r="G4" s="84"/>
      <c r="H4" s="84"/>
      <c r="I4" s="84"/>
      <c r="J4" s="84"/>
      <c r="K4" s="84"/>
    </row>
    <row r="5" spans="1:248" ht="26.25" x14ac:dyDescent="0.4">
      <c r="F5" s="83" t="s">
        <v>147</v>
      </c>
      <c r="G5" s="83"/>
      <c r="H5" s="83"/>
      <c r="I5" s="83"/>
      <c r="J5" s="83"/>
      <c r="K5" s="83"/>
    </row>
    <row r="6" spans="1:248" ht="28.15" customHeight="1" x14ac:dyDescent="0.4">
      <c r="F6" s="83" t="s">
        <v>148</v>
      </c>
      <c r="G6" s="83"/>
      <c r="H6" s="83"/>
      <c r="I6" s="83"/>
      <c r="J6" s="83"/>
      <c r="K6" s="83"/>
    </row>
    <row r="7" spans="1:248" ht="28.15" customHeight="1" x14ac:dyDescent="0.4">
      <c r="F7" s="83" t="s">
        <v>149</v>
      </c>
      <c r="G7" s="83"/>
      <c r="H7" s="83"/>
      <c r="I7" s="83"/>
      <c r="J7" s="83"/>
      <c r="K7" s="83"/>
    </row>
    <row r="8" spans="1:248" ht="28.15" customHeight="1" x14ac:dyDescent="0.35">
      <c r="G8" s="43"/>
      <c r="H8" s="42"/>
      <c r="I8" s="42"/>
      <c r="J8" s="42"/>
      <c r="K8" s="42"/>
    </row>
    <row r="9" spans="1:248" ht="28.15" customHeight="1" x14ac:dyDescent="0.35">
      <c r="G9" s="43"/>
      <c r="H9" s="42"/>
      <c r="I9" s="42"/>
      <c r="J9" s="42"/>
      <c r="K9" s="42"/>
    </row>
    <row r="10" spans="1:248" s="45" customFormat="1" ht="33" customHeight="1" x14ac:dyDescent="0.45">
      <c r="A10" s="88" t="s">
        <v>33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5"/>
      <c r="M10" s="85"/>
      <c r="N10" s="85"/>
      <c r="O10" s="85"/>
      <c r="P10" s="85"/>
      <c r="Q10" s="85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  <c r="HR10" s="44"/>
      <c r="HS10" s="44"/>
      <c r="HT10" s="44"/>
      <c r="HU10" s="44"/>
      <c r="HV10" s="44"/>
      <c r="HW10" s="44"/>
      <c r="HX10" s="44"/>
      <c r="HY10" s="44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</row>
    <row r="11" spans="1:248" x14ac:dyDescent="0.3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7"/>
      <c r="L11" s="85"/>
      <c r="M11" s="85"/>
      <c r="N11" s="85"/>
      <c r="O11" s="85"/>
      <c r="P11" s="85"/>
      <c r="Q11" s="85"/>
    </row>
    <row r="12" spans="1:248" s="50" customFormat="1" ht="229.5" customHeight="1" x14ac:dyDescent="0.3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81</v>
      </c>
      <c r="J12" s="1" t="s">
        <v>141</v>
      </c>
      <c r="K12" s="1" t="s">
        <v>8</v>
      </c>
      <c r="L12" s="48"/>
      <c r="M12" s="48"/>
      <c r="N12" s="48"/>
      <c r="O12" s="48"/>
      <c r="P12" s="48"/>
      <c r="Q12" s="48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</row>
    <row r="13" spans="1:248" x14ac:dyDescent="0.35">
      <c r="A13" s="2"/>
      <c r="B13" s="2"/>
      <c r="C13" s="2"/>
      <c r="D13" s="2">
        <v>1</v>
      </c>
      <c r="E13" s="2">
        <v>2</v>
      </c>
      <c r="F13" s="2">
        <v>3</v>
      </c>
      <c r="G13" s="2">
        <v>4</v>
      </c>
      <c r="H13" s="2"/>
      <c r="I13" s="2"/>
      <c r="J13" s="2">
        <v>5</v>
      </c>
      <c r="K13" s="2">
        <v>6</v>
      </c>
      <c r="M13" s="48"/>
      <c r="N13" s="48"/>
    </row>
    <row r="14" spans="1:248" ht="34.9" customHeight="1" x14ac:dyDescent="0.35">
      <c r="A14" s="51" t="s">
        <v>46</v>
      </c>
      <c r="B14" s="51"/>
      <c r="C14" s="51"/>
      <c r="D14" s="19" t="s">
        <v>45</v>
      </c>
      <c r="E14" s="2"/>
      <c r="F14" s="2"/>
      <c r="G14" s="2"/>
      <c r="H14" s="3">
        <f>H15</f>
        <v>2007200</v>
      </c>
      <c r="I14" s="3">
        <f t="shared" ref="I14:J14" si="0">I15</f>
        <v>0</v>
      </c>
      <c r="J14" s="3">
        <f t="shared" si="0"/>
        <v>2007200</v>
      </c>
      <c r="K14" s="2"/>
      <c r="P14" s="52"/>
    </row>
    <row r="15" spans="1:248" ht="78.599999999999994" customHeight="1" x14ac:dyDescent="0.35">
      <c r="A15" s="53" t="s">
        <v>68</v>
      </c>
      <c r="B15" s="53" t="s">
        <v>69</v>
      </c>
      <c r="C15" s="53" t="s">
        <v>73</v>
      </c>
      <c r="D15" s="4" t="s">
        <v>70</v>
      </c>
      <c r="E15" s="5" t="s">
        <v>71</v>
      </c>
      <c r="F15" s="2" t="s">
        <v>51</v>
      </c>
      <c r="G15" s="2"/>
      <c r="H15" s="6">
        <v>2007200</v>
      </c>
      <c r="I15" s="6"/>
      <c r="J15" s="6">
        <f>H15+I15</f>
        <v>2007200</v>
      </c>
      <c r="K15" s="1"/>
      <c r="P15" s="52"/>
    </row>
    <row r="16" spans="1:248" ht="56.45" customHeight="1" x14ac:dyDescent="0.35">
      <c r="A16" s="1">
        <v>1210000</v>
      </c>
      <c r="B16" s="2"/>
      <c r="C16" s="2"/>
      <c r="D16" s="4" t="s">
        <v>75</v>
      </c>
      <c r="E16" s="2"/>
      <c r="F16" s="2"/>
      <c r="G16" s="2"/>
      <c r="H16" s="3">
        <f>H18+H33+H38+H41+H40</f>
        <v>25226646.170000002</v>
      </c>
      <c r="I16" s="3">
        <f>I18+I33+I38+I41+I40</f>
        <v>12834763.43</v>
      </c>
      <c r="J16" s="3">
        <f>J18+J33+J38+J41+J40</f>
        <v>38061409.600000001</v>
      </c>
      <c r="K16" s="2"/>
      <c r="P16" s="52"/>
    </row>
    <row r="17" spans="1:248" s="56" customFormat="1" ht="31.5" customHeight="1" x14ac:dyDescent="0.35">
      <c r="A17" s="54"/>
      <c r="B17" s="8"/>
      <c r="C17" s="8"/>
      <c r="D17" s="7" t="s">
        <v>85</v>
      </c>
      <c r="E17" s="8"/>
      <c r="F17" s="8"/>
      <c r="G17" s="8"/>
      <c r="H17" s="9">
        <f>H42</f>
        <v>6362000</v>
      </c>
      <c r="I17" s="9">
        <f t="shared" ref="I17:J17" si="1">I42</f>
        <v>0</v>
      </c>
      <c r="J17" s="9">
        <f t="shared" si="1"/>
        <v>6362000</v>
      </c>
      <c r="K17" s="8"/>
      <c r="L17" s="55"/>
      <c r="M17" s="41"/>
      <c r="N17" s="41"/>
      <c r="O17" s="41"/>
      <c r="P17" s="52"/>
      <c r="Q17" s="41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</row>
    <row r="18" spans="1:248" ht="48" customHeight="1" x14ac:dyDescent="0.35">
      <c r="A18" s="1">
        <v>1217310</v>
      </c>
      <c r="B18" s="1">
        <v>7310</v>
      </c>
      <c r="C18" s="51" t="s">
        <v>11</v>
      </c>
      <c r="D18" s="4" t="s">
        <v>10</v>
      </c>
      <c r="E18" s="2"/>
      <c r="F18" s="2"/>
      <c r="G18" s="2"/>
      <c r="H18" s="3">
        <f>H19+H27</f>
        <v>13854687.6</v>
      </c>
      <c r="I18" s="3">
        <f>I19+I27</f>
        <v>0</v>
      </c>
      <c r="J18" s="3">
        <f>J19+J27</f>
        <v>13854687.6</v>
      </c>
      <c r="K18" s="2"/>
      <c r="M18" s="55"/>
      <c r="N18" s="55"/>
      <c r="P18" s="52"/>
    </row>
    <row r="19" spans="1:248" ht="25.15" customHeight="1" x14ac:dyDescent="0.35">
      <c r="A19" s="2"/>
      <c r="B19" s="2"/>
      <c r="C19" s="2"/>
      <c r="D19" s="2"/>
      <c r="E19" s="10" t="s">
        <v>12</v>
      </c>
      <c r="F19" s="2"/>
      <c r="G19" s="2"/>
      <c r="H19" s="3">
        <f>SUM(H20:H26)</f>
        <v>13305851</v>
      </c>
      <c r="I19" s="3">
        <f>SUM(I20:I26)</f>
        <v>0</v>
      </c>
      <c r="J19" s="3">
        <f>SUM(J20:J26)</f>
        <v>13305851</v>
      </c>
      <c r="K19" s="2"/>
      <c r="P19" s="52"/>
    </row>
    <row r="20" spans="1:248" ht="45" customHeight="1" x14ac:dyDescent="0.35">
      <c r="A20" s="2"/>
      <c r="B20" s="2"/>
      <c r="C20" s="2"/>
      <c r="D20" s="2"/>
      <c r="E20" s="11" t="s">
        <v>39</v>
      </c>
      <c r="F20" s="2" t="s">
        <v>54</v>
      </c>
      <c r="G20" s="2"/>
      <c r="H20" s="12">
        <f>1000000-850000+50000</f>
        <v>200000</v>
      </c>
      <c r="I20" s="12"/>
      <c r="J20" s="6">
        <f t="shared" ref="J20:J26" si="2">H20+I20</f>
        <v>200000</v>
      </c>
      <c r="K20" s="2"/>
      <c r="P20" s="52"/>
    </row>
    <row r="21" spans="1:248" ht="93" customHeight="1" x14ac:dyDescent="0.35">
      <c r="A21" s="2"/>
      <c r="B21" s="2"/>
      <c r="C21" s="2"/>
      <c r="D21" s="2"/>
      <c r="E21" s="11" t="s">
        <v>89</v>
      </c>
      <c r="F21" s="2" t="s">
        <v>59</v>
      </c>
      <c r="G21" s="13">
        <v>15650149</v>
      </c>
      <c r="H21" s="12">
        <v>332716</v>
      </c>
      <c r="I21" s="12"/>
      <c r="J21" s="6">
        <f>I21+H21</f>
        <v>332716</v>
      </c>
      <c r="K21" s="2">
        <v>2.1</v>
      </c>
      <c r="P21" s="52"/>
    </row>
    <row r="22" spans="1:248" ht="32.450000000000003" customHeight="1" x14ac:dyDescent="0.35">
      <c r="A22" s="2"/>
      <c r="B22" s="2"/>
      <c r="C22" s="2"/>
      <c r="D22" s="2"/>
      <c r="E22" s="11" t="s">
        <v>90</v>
      </c>
      <c r="F22" s="2">
        <v>2019</v>
      </c>
      <c r="G22" s="13">
        <v>1300000</v>
      </c>
      <c r="H22" s="12">
        <f>78000+300000</f>
        <v>378000</v>
      </c>
      <c r="I22" s="12"/>
      <c r="J22" s="6">
        <f>I22+H22</f>
        <v>378000</v>
      </c>
      <c r="K22" s="57">
        <v>6</v>
      </c>
      <c r="P22" s="52"/>
    </row>
    <row r="23" spans="1:248" ht="117.75" customHeight="1" x14ac:dyDescent="0.35">
      <c r="A23" s="2"/>
      <c r="B23" s="2"/>
      <c r="C23" s="2"/>
      <c r="D23" s="2"/>
      <c r="E23" s="11" t="s">
        <v>91</v>
      </c>
      <c r="F23" s="2" t="s">
        <v>59</v>
      </c>
      <c r="G23" s="13">
        <v>28890212</v>
      </c>
      <c r="H23" s="12">
        <v>480135</v>
      </c>
      <c r="I23" s="12"/>
      <c r="J23" s="6">
        <f>I23+H23</f>
        <v>480135</v>
      </c>
      <c r="K23" s="57">
        <v>1.7</v>
      </c>
      <c r="P23" s="52"/>
    </row>
    <row r="24" spans="1:248" ht="69" customHeight="1" x14ac:dyDescent="0.35">
      <c r="A24" s="2"/>
      <c r="B24" s="2"/>
      <c r="C24" s="2"/>
      <c r="D24" s="2"/>
      <c r="E24" s="11" t="s">
        <v>76</v>
      </c>
      <c r="F24" s="2">
        <v>2019</v>
      </c>
      <c r="G24" s="13">
        <v>14087743</v>
      </c>
      <c r="H24" s="6">
        <f>7900000+1675458</f>
        <v>9575458</v>
      </c>
      <c r="I24" s="6"/>
      <c r="J24" s="6">
        <f t="shared" si="2"/>
        <v>9575458</v>
      </c>
      <c r="K24" s="57">
        <v>68</v>
      </c>
      <c r="P24" s="52"/>
    </row>
    <row r="25" spans="1:248" ht="63" customHeight="1" x14ac:dyDescent="0.35">
      <c r="A25" s="2"/>
      <c r="B25" s="2"/>
      <c r="C25" s="2"/>
      <c r="D25" s="2"/>
      <c r="E25" s="11" t="s">
        <v>77</v>
      </c>
      <c r="F25" s="2">
        <v>2019</v>
      </c>
      <c r="G25" s="13">
        <v>2079542</v>
      </c>
      <c r="H25" s="6">
        <f>4000000-1920458-140000</f>
        <v>1939542</v>
      </c>
      <c r="I25" s="6"/>
      <c r="J25" s="6">
        <f t="shared" si="2"/>
        <v>1939542</v>
      </c>
      <c r="K25" s="57">
        <v>100</v>
      </c>
      <c r="P25" s="52"/>
    </row>
    <row r="26" spans="1:248" ht="43.15" customHeight="1" x14ac:dyDescent="0.35">
      <c r="A26" s="2"/>
      <c r="B26" s="2"/>
      <c r="C26" s="2"/>
      <c r="D26" s="2"/>
      <c r="E26" s="11" t="s">
        <v>47</v>
      </c>
      <c r="F26" s="2">
        <v>2019</v>
      </c>
      <c r="G26" s="14"/>
      <c r="H26" s="12">
        <v>400000</v>
      </c>
      <c r="I26" s="12"/>
      <c r="J26" s="6">
        <f t="shared" si="2"/>
        <v>400000</v>
      </c>
      <c r="K26" s="2"/>
      <c r="P26" s="52"/>
    </row>
    <row r="27" spans="1:248" ht="32.25" customHeight="1" x14ac:dyDescent="0.35">
      <c r="A27" s="2"/>
      <c r="B27" s="2"/>
      <c r="C27" s="2"/>
      <c r="D27" s="2"/>
      <c r="E27" s="15" t="s">
        <v>40</v>
      </c>
      <c r="F27" s="2"/>
      <c r="G27" s="2"/>
      <c r="H27" s="3">
        <f>SUM(H28:H32)</f>
        <v>548836.6</v>
      </c>
      <c r="I27" s="3">
        <f>SUM(I28:I32)</f>
        <v>0</v>
      </c>
      <c r="J27" s="3">
        <f>SUM(J28:J32)</f>
        <v>548836.6</v>
      </c>
      <c r="K27" s="12"/>
      <c r="P27" s="52"/>
    </row>
    <row r="28" spans="1:248" ht="78" customHeight="1" x14ac:dyDescent="0.35">
      <c r="A28" s="2"/>
      <c r="B28" s="2"/>
      <c r="C28" s="2"/>
      <c r="D28" s="2"/>
      <c r="E28" s="11" t="s">
        <v>116</v>
      </c>
      <c r="F28" s="2" t="s">
        <v>49</v>
      </c>
      <c r="G28" s="13">
        <v>693658</v>
      </c>
      <c r="H28" s="12">
        <v>8836.6</v>
      </c>
      <c r="I28" s="6"/>
      <c r="J28" s="6">
        <f>I28+H28</f>
        <v>8836.6</v>
      </c>
      <c r="K28" s="58">
        <v>95.3</v>
      </c>
      <c r="P28" s="52"/>
    </row>
    <row r="29" spans="1:248" ht="51" customHeight="1" x14ac:dyDescent="0.35">
      <c r="A29" s="2"/>
      <c r="B29" s="2"/>
      <c r="C29" s="2"/>
      <c r="D29" s="2"/>
      <c r="E29" s="16" t="s">
        <v>128</v>
      </c>
      <c r="F29" s="17">
        <v>2019</v>
      </c>
      <c r="G29" s="18">
        <v>185250</v>
      </c>
      <c r="H29" s="6">
        <v>132548</v>
      </c>
      <c r="I29" s="6">
        <v>52702</v>
      </c>
      <c r="J29" s="6">
        <f t="shared" ref="J29:J32" si="3">H29+I29</f>
        <v>185250</v>
      </c>
      <c r="K29" s="2"/>
      <c r="P29" s="52"/>
    </row>
    <row r="30" spans="1:248" ht="52.5" customHeight="1" x14ac:dyDescent="0.35">
      <c r="A30" s="2"/>
      <c r="B30" s="2"/>
      <c r="C30" s="2"/>
      <c r="D30" s="2"/>
      <c r="E30" s="16" t="s">
        <v>127</v>
      </c>
      <c r="F30" s="17">
        <v>2019</v>
      </c>
      <c r="G30" s="18">
        <v>196250</v>
      </c>
      <c r="H30" s="6">
        <v>230675</v>
      </c>
      <c r="I30" s="6">
        <v>-34425</v>
      </c>
      <c r="J30" s="6">
        <f t="shared" si="3"/>
        <v>196250</v>
      </c>
      <c r="K30" s="2"/>
      <c r="P30" s="52"/>
    </row>
    <row r="31" spans="1:248" ht="57" customHeight="1" x14ac:dyDescent="0.35">
      <c r="A31" s="2"/>
      <c r="B31" s="2"/>
      <c r="C31" s="2"/>
      <c r="D31" s="2"/>
      <c r="E31" s="16" t="s">
        <v>140</v>
      </c>
      <c r="F31" s="17">
        <v>2019</v>
      </c>
      <c r="G31" s="18">
        <v>136500</v>
      </c>
      <c r="H31" s="6">
        <v>114777</v>
      </c>
      <c r="I31" s="6">
        <v>21723</v>
      </c>
      <c r="J31" s="6">
        <f t="shared" si="3"/>
        <v>136500</v>
      </c>
      <c r="K31" s="2"/>
      <c r="P31" s="52"/>
    </row>
    <row r="32" spans="1:248" ht="55.5" customHeight="1" x14ac:dyDescent="0.35">
      <c r="A32" s="2"/>
      <c r="B32" s="2"/>
      <c r="C32" s="2"/>
      <c r="D32" s="2"/>
      <c r="E32" s="16" t="s">
        <v>139</v>
      </c>
      <c r="F32" s="17">
        <v>2019</v>
      </c>
      <c r="G32" s="14"/>
      <c r="H32" s="6">
        <v>62000</v>
      </c>
      <c r="I32" s="6">
        <v>-40000</v>
      </c>
      <c r="J32" s="6">
        <f t="shared" si="3"/>
        <v>22000</v>
      </c>
      <c r="K32" s="2"/>
      <c r="P32" s="52"/>
    </row>
    <row r="33" spans="1:248" ht="59.45" customHeight="1" x14ac:dyDescent="0.35">
      <c r="A33" s="1">
        <v>1217330</v>
      </c>
      <c r="B33" s="1">
        <v>7330</v>
      </c>
      <c r="C33" s="51" t="s">
        <v>11</v>
      </c>
      <c r="D33" s="19" t="s">
        <v>82</v>
      </c>
      <c r="E33" s="11"/>
      <c r="F33" s="2"/>
      <c r="G33" s="2"/>
      <c r="H33" s="3">
        <f>H34</f>
        <v>1765753</v>
      </c>
      <c r="I33" s="3">
        <f t="shared" ref="I33:J33" si="4">I34</f>
        <v>265000</v>
      </c>
      <c r="J33" s="3">
        <f t="shared" si="4"/>
        <v>2030753</v>
      </c>
      <c r="K33" s="2"/>
      <c r="P33" s="52"/>
    </row>
    <row r="34" spans="1:248" ht="41.25" customHeight="1" x14ac:dyDescent="0.35">
      <c r="A34" s="1"/>
      <c r="B34" s="1"/>
      <c r="C34" s="51"/>
      <c r="D34" s="19"/>
      <c r="E34" s="10" t="s">
        <v>12</v>
      </c>
      <c r="F34" s="2"/>
      <c r="G34" s="2"/>
      <c r="H34" s="3">
        <f>SUM(H35:H37)</f>
        <v>1765753</v>
      </c>
      <c r="I34" s="3">
        <f t="shared" ref="I34:J34" si="5">SUM(I35:I37)</f>
        <v>265000</v>
      </c>
      <c r="J34" s="3">
        <f t="shared" si="5"/>
        <v>2030753</v>
      </c>
      <c r="K34" s="2"/>
      <c r="P34" s="52"/>
    </row>
    <row r="35" spans="1:248" ht="49.5" customHeight="1" x14ac:dyDescent="0.35">
      <c r="A35" s="1"/>
      <c r="B35" s="1"/>
      <c r="C35" s="51"/>
      <c r="D35" s="19"/>
      <c r="E35" s="11" t="s">
        <v>42</v>
      </c>
      <c r="F35" s="2" t="s">
        <v>49</v>
      </c>
      <c r="G35" s="13">
        <v>4794717</v>
      </c>
      <c r="H35" s="12">
        <v>1765753</v>
      </c>
      <c r="I35" s="12"/>
      <c r="J35" s="6">
        <f t="shared" ref="J35:J37" si="6">H35+I35</f>
        <v>1765753</v>
      </c>
      <c r="K35" s="57">
        <v>100</v>
      </c>
      <c r="P35" s="52"/>
    </row>
    <row r="36" spans="1:248" ht="46.5" customHeight="1" x14ac:dyDescent="0.35">
      <c r="A36" s="1"/>
      <c r="B36" s="1"/>
      <c r="C36" s="51"/>
      <c r="D36" s="19"/>
      <c r="E36" s="11" t="s">
        <v>137</v>
      </c>
      <c r="F36" s="2">
        <v>2019</v>
      </c>
      <c r="G36" s="13"/>
      <c r="H36" s="12"/>
      <c r="I36" s="12">
        <v>65000</v>
      </c>
      <c r="J36" s="6">
        <f t="shared" si="6"/>
        <v>65000</v>
      </c>
      <c r="K36" s="57"/>
      <c r="P36" s="52"/>
    </row>
    <row r="37" spans="1:248" ht="115.5" customHeight="1" x14ac:dyDescent="0.35">
      <c r="A37" s="1"/>
      <c r="B37" s="1"/>
      <c r="C37" s="51"/>
      <c r="D37" s="19"/>
      <c r="E37" s="11" t="s">
        <v>138</v>
      </c>
      <c r="F37" s="2">
        <v>2019</v>
      </c>
      <c r="G37" s="13">
        <v>200000</v>
      </c>
      <c r="H37" s="12"/>
      <c r="I37" s="12">
        <v>200000</v>
      </c>
      <c r="J37" s="6">
        <f t="shared" si="6"/>
        <v>200000</v>
      </c>
      <c r="K37" s="57">
        <v>100</v>
      </c>
      <c r="P37" s="52"/>
    </row>
    <row r="38" spans="1:248" ht="70.5" customHeight="1" x14ac:dyDescent="0.35">
      <c r="A38" s="1">
        <v>1217340</v>
      </c>
      <c r="B38" s="1">
        <v>7340</v>
      </c>
      <c r="C38" s="51" t="s">
        <v>11</v>
      </c>
      <c r="D38" s="4" t="s">
        <v>30</v>
      </c>
      <c r="E38" s="11"/>
      <c r="F38" s="2"/>
      <c r="G38" s="2"/>
      <c r="H38" s="3">
        <f>H39</f>
        <v>3100000</v>
      </c>
      <c r="I38" s="3">
        <f t="shared" ref="I38:J38" si="7">I39</f>
        <v>0</v>
      </c>
      <c r="J38" s="3">
        <f t="shared" si="7"/>
        <v>3100000</v>
      </c>
      <c r="K38" s="2"/>
      <c r="P38" s="52"/>
    </row>
    <row r="39" spans="1:248" ht="54" customHeight="1" x14ac:dyDescent="0.35">
      <c r="A39" s="1"/>
      <c r="B39" s="1"/>
      <c r="C39" s="51"/>
      <c r="D39" s="19"/>
      <c r="E39" s="11" t="s">
        <v>43</v>
      </c>
      <c r="F39" s="17" t="s">
        <v>48</v>
      </c>
      <c r="G39" s="13">
        <v>13413540</v>
      </c>
      <c r="H39" s="12">
        <v>3100000</v>
      </c>
      <c r="I39" s="12"/>
      <c r="J39" s="6">
        <f>H39+I39</f>
        <v>3100000</v>
      </c>
      <c r="K39" s="57">
        <v>29</v>
      </c>
      <c r="P39" s="52"/>
    </row>
    <row r="40" spans="1:248" ht="76.5" customHeight="1" x14ac:dyDescent="0.35">
      <c r="A40" s="1">
        <v>1217361</v>
      </c>
      <c r="B40" s="1">
        <v>7361</v>
      </c>
      <c r="C40" s="51" t="s">
        <v>84</v>
      </c>
      <c r="D40" s="19" t="s">
        <v>96</v>
      </c>
      <c r="E40" s="11" t="s">
        <v>132</v>
      </c>
      <c r="F40" s="2" t="s">
        <v>48</v>
      </c>
      <c r="G40" s="13">
        <v>36282325</v>
      </c>
      <c r="H40" s="12"/>
      <c r="I40" s="12">
        <v>12569763.43</v>
      </c>
      <c r="J40" s="6">
        <f t="shared" ref="J40" si="8">H40+I40</f>
        <v>12569763.43</v>
      </c>
      <c r="K40" s="2">
        <v>35.799999999999997</v>
      </c>
      <c r="P40" s="52"/>
    </row>
    <row r="41" spans="1:248" ht="79.150000000000006" customHeight="1" x14ac:dyDescent="0.35">
      <c r="A41" s="1">
        <v>1217363</v>
      </c>
      <c r="B41" s="1">
        <v>7363</v>
      </c>
      <c r="C41" s="51" t="s">
        <v>84</v>
      </c>
      <c r="D41" s="19" t="s">
        <v>83</v>
      </c>
      <c r="E41" s="11"/>
      <c r="F41" s="17"/>
      <c r="G41" s="13"/>
      <c r="H41" s="3">
        <f>H47+H49+H43+H45+H51</f>
        <v>6506205.5700000003</v>
      </c>
      <c r="I41" s="3">
        <f t="shared" ref="I41:J41" si="9">I47+I49+I43+I45+I51</f>
        <v>0</v>
      </c>
      <c r="J41" s="3">
        <f t="shared" si="9"/>
        <v>6506205.5700000003</v>
      </c>
      <c r="K41" s="2"/>
      <c r="P41" s="52"/>
    </row>
    <row r="42" spans="1:248" s="50" customFormat="1" ht="30" customHeight="1" x14ac:dyDescent="0.35">
      <c r="A42" s="1"/>
      <c r="B42" s="1"/>
      <c r="C42" s="51"/>
      <c r="D42" s="7" t="s">
        <v>85</v>
      </c>
      <c r="E42" s="15"/>
      <c r="F42" s="20"/>
      <c r="G42" s="21"/>
      <c r="H42" s="9">
        <f>H44+H48+H50+H46+H52</f>
        <v>6362000</v>
      </c>
      <c r="I42" s="9">
        <f t="shared" ref="I42:J42" si="10">I44+I48+I50+I46+I52</f>
        <v>0</v>
      </c>
      <c r="J42" s="9">
        <f t="shared" si="10"/>
        <v>6362000</v>
      </c>
      <c r="K42" s="1"/>
      <c r="L42" s="41"/>
      <c r="M42" s="41"/>
      <c r="N42" s="41"/>
      <c r="O42" s="41"/>
      <c r="P42" s="52"/>
      <c r="Q42" s="41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</row>
    <row r="43" spans="1:248" s="50" customFormat="1" ht="54" customHeight="1" x14ac:dyDescent="0.35">
      <c r="A43" s="1"/>
      <c r="B43" s="1"/>
      <c r="C43" s="51"/>
      <c r="D43" s="7"/>
      <c r="E43" s="11" t="s">
        <v>87</v>
      </c>
      <c r="F43" s="2">
        <v>2019</v>
      </c>
      <c r="G43" s="21"/>
      <c r="H43" s="12">
        <v>515000</v>
      </c>
      <c r="I43" s="12"/>
      <c r="J43" s="12">
        <f>I43+H43</f>
        <v>515000</v>
      </c>
      <c r="K43" s="1"/>
      <c r="L43" s="41"/>
      <c r="M43" s="41"/>
      <c r="N43" s="41"/>
      <c r="O43" s="41"/>
      <c r="P43" s="52"/>
      <c r="Q43" s="41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49"/>
      <c r="HA43" s="49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49"/>
      <c r="HX43" s="49"/>
      <c r="HY43" s="49"/>
      <c r="HZ43" s="49"/>
      <c r="IA43" s="49"/>
      <c r="IB43" s="49"/>
      <c r="IC43" s="49"/>
      <c r="ID43" s="49"/>
      <c r="IE43" s="49"/>
      <c r="IF43" s="49"/>
      <c r="IG43" s="49"/>
      <c r="IH43" s="49"/>
      <c r="II43" s="49"/>
      <c r="IJ43" s="49"/>
      <c r="IK43" s="49"/>
      <c r="IL43" s="49"/>
      <c r="IM43" s="49"/>
      <c r="IN43" s="49"/>
    </row>
    <row r="44" spans="1:248" s="56" customFormat="1" ht="35.25" customHeight="1" x14ac:dyDescent="0.35">
      <c r="A44" s="8"/>
      <c r="B44" s="8"/>
      <c r="C44" s="59"/>
      <c r="D44" s="22" t="s">
        <v>85</v>
      </c>
      <c r="E44" s="23"/>
      <c r="F44" s="24"/>
      <c r="G44" s="25"/>
      <c r="H44" s="26">
        <v>500000</v>
      </c>
      <c r="I44" s="26"/>
      <c r="J44" s="26">
        <f>I44+H44</f>
        <v>500000</v>
      </c>
      <c r="K44" s="8"/>
      <c r="L44" s="41"/>
      <c r="M44" s="41"/>
      <c r="N44" s="41"/>
      <c r="O44" s="41"/>
      <c r="P44" s="52"/>
      <c r="Q44" s="41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  <c r="HT44" s="55"/>
      <c r="HU44" s="55"/>
      <c r="HV44" s="55"/>
      <c r="HW44" s="55"/>
      <c r="HX44" s="55"/>
      <c r="HY44" s="55"/>
      <c r="HZ44" s="55"/>
      <c r="IA44" s="55"/>
      <c r="IB44" s="55"/>
      <c r="IC44" s="55"/>
      <c r="ID44" s="55"/>
      <c r="IE44" s="55"/>
      <c r="IF44" s="55"/>
      <c r="IG44" s="55"/>
      <c r="IH44" s="55"/>
      <c r="II44" s="55"/>
      <c r="IJ44" s="55"/>
      <c r="IK44" s="55"/>
      <c r="IL44" s="55"/>
      <c r="IM44" s="55"/>
      <c r="IN44" s="55"/>
    </row>
    <row r="45" spans="1:248" s="56" customFormat="1" ht="57" customHeight="1" x14ac:dyDescent="0.35">
      <c r="A45" s="8"/>
      <c r="B45" s="8"/>
      <c r="C45" s="59"/>
      <c r="D45" s="22"/>
      <c r="E45" s="11" t="s">
        <v>88</v>
      </c>
      <c r="F45" s="2">
        <v>2019</v>
      </c>
      <c r="G45" s="25"/>
      <c r="H45" s="12">
        <v>365000</v>
      </c>
      <c r="I45" s="12"/>
      <c r="J45" s="12">
        <f>I45+H45</f>
        <v>365000</v>
      </c>
      <c r="K45" s="8"/>
      <c r="L45" s="49"/>
      <c r="M45" s="41"/>
      <c r="N45" s="41"/>
      <c r="O45" s="41"/>
      <c r="P45" s="52"/>
      <c r="Q45" s="41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  <c r="HT45" s="55"/>
      <c r="HU45" s="55"/>
      <c r="HV45" s="55"/>
      <c r="HW45" s="55"/>
      <c r="HX45" s="55"/>
      <c r="HY45" s="55"/>
      <c r="HZ45" s="55"/>
      <c r="IA45" s="55"/>
      <c r="IB45" s="55"/>
      <c r="IC45" s="55"/>
      <c r="ID45" s="55"/>
      <c r="IE45" s="55"/>
      <c r="IF45" s="55"/>
      <c r="IG45" s="55"/>
      <c r="IH45" s="55"/>
      <c r="II45" s="55"/>
      <c r="IJ45" s="55"/>
      <c r="IK45" s="55"/>
      <c r="IL45" s="55"/>
      <c r="IM45" s="55"/>
      <c r="IN45" s="55"/>
    </row>
    <row r="46" spans="1:248" s="56" customFormat="1" ht="30" customHeight="1" x14ac:dyDescent="0.35">
      <c r="A46" s="8"/>
      <c r="B46" s="8"/>
      <c r="C46" s="59"/>
      <c r="D46" s="22" t="s">
        <v>85</v>
      </c>
      <c r="E46" s="23"/>
      <c r="F46" s="24"/>
      <c r="G46" s="25"/>
      <c r="H46" s="26">
        <v>365000</v>
      </c>
      <c r="I46" s="26"/>
      <c r="J46" s="26">
        <v>365000</v>
      </c>
      <c r="K46" s="8"/>
      <c r="L46" s="49"/>
      <c r="M46" s="49"/>
      <c r="N46" s="49"/>
      <c r="O46" s="41"/>
      <c r="P46" s="52"/>
      <c r="Q46" s="41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  <c r="GN46" s="55"/>
      <c r="GO46" s="55"/>
      <c r="GP46" s="55"/>
      <c r="GQ46" s="55"/>
      <c r="GR46" s="55"/>
      <c r="GS46" s="55"/>
      <c r="GT46" s="55"/>
      <c r="GU46" s="55"/>
      <c r="GV46" s="55"/>
      <c r="GW46" s="55"/>
      <c r="GX46" s="55"/>
      <c r="GY46" s="55"/>
      <c r="GZ46" s="55"/>
      <c r="HA46" s="55"/>
      <c r="HB46" s="55"/>
      <c r="HC46" s="55"/>
      <c r="HD46" s="55"/>
      <c r="HE46" s="55"/>
      <c r="HF46" s="55"/>
      <c r="HG46" s="55"/>
      <c r="HH46" s="55"/>
      <c r="HI46" s="55"/>
      <c r="HJ46" s="55"/>
      <c r="HK46" s="55"/>
      <c r="HL46" s="55"/>
      <c r="HM46" s="55"/>
      <c r="HN46" s="55"/>
      <c r="HO46" s="55"/>
      <c r="HP46" s="55"/>
      <c r="HQ46" s="55"/>
      <c r="HR46" s="55"/>
      <c r="HS46" s="55"/>
      <c r="HT46" s="55"/>
      <c r="HU46" s="55"/>
      <c r="HV46" s="55"/>
      <c r="HW46" s="55"/>
      <c r="HX46" s="55"/>
      <c r="HY46" s="55"/>
      <c r="HZ46" s="55"/>
      <c r="IA46" s="55"/>
      <c r="IB46" s="55"/>
      <c r="IC46" s="55"/>
      <c r="ID46" s="55"/>
      <c r="IE46" s="55"/>
      <c r="IF46" s="55"/>
      <c r="IG46" s="55"/>
      <c r="IH46" s="55"/>
      <c r="II46" s="55"/>
      <c r="IJ46" s="55"/>
      <c r="IK46" s="55"/>
      <c r="IL46" s="55"/>
      <c r="IM46" s="55"/>
      <c r="IN46" s="55"/>
    </row>
    <row r="47" spans="1:248" ht="120" customHeight="1" x14ac:dyDescent="0.35">
      <c r="A47" s="2"/>
      <c r="B47" s="2"/>
      <c r="C47" s="2"/>
      <c r="D47" s="2"/>
      <c r="E47" s="11" t="s">
        <v>72</v>
      </c>
      <c r="F47" s="2" t="s">
        <v>49</v>
      </c>
      <c r="G47" s="13">
        <v>18069199</v>
      </c>
      <c r="H47" s="12">
        <v>3320295.57</v>
      </c>
      <c r="I47" s="6"/>
      <c r="J47" s="6">
        <f t="shared" ref="J47" si="11">H47+I47</f>
        <v>3320295.57</v>
      </c>
      <c r="K47" s="2">
        <v>80.099999999999994</v>
      </c>
      <c r="L47" s="55"/>
      <c r="M47" s="49"/>
      <c r="N47" s="49"/>
      <c r="P47" s="52"/>
    </row>
    <row r="48" spans="1:248" s="56" customFormat="1" ht="33" customHeight="1" x14ac:dyDescent="0.35">
      <c r="A48" s="8"/>
      <c r="B48" s="8"/>
      <c r="C48" s="8"/>
      <c r="D48" s="22" t="s">
        <v>85</v>
      </c>
      <c r="E48" s="22"/>
      <c r="F48" s="8"/>
      <c r="G48" s="25"/>
      <c r="H48" s="26">
        <v>3200000</v>
      </c>
      <c r="I48" s="27"/>
      <c r="J48" s="27">
        <f>I48+H48</f>
        <v>3200000</v>
      </c>
      <c r="K48" s="8"/>
      <c r="L48" s="55"/>
      <c r="M48" s="55"/>
      <c r="N48" s="55"/>
      <c r="O48" s="41"/>
      <c r="P48" s="52"/>
      <c r="Q48" s="41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5"/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55"/>
      <c r="HO48" s="55"/>
      <c r="HP48" s="55"/>
      <c r="HQ48" s="55"/>
      <c r="HR48" s="55"/>
      <c r="HS48" s="55"/>
      <c r="HT48" s="55"/>
      <c r="HU48" s="55"/>
      <c r="HV48" s="55"/>
      <c r="HW48" s="55"/>
      <c r="HX48" s="55"/>
      <c r="HY48" s="55"/>
      <c r="HZ48" s="55"/>
      <c r="IA48" s="55"/>
      <c r="IB48" s="55"/>
      <c r="IC48" s="55"/>
      <c r="ID48" s="55"/>
      <c r="IE48" s="55"/>
      <c r="IF48" s="55"/>
      <c r="IG48" s="55"/>
      <c r="IH48" s="55"/>
      <c r="II48" s="55"/>
      <c r="IJ48" s="55"/>
      <c r="IK48" s="55"/>
      <c r="IL48" s="55"/>
      <c r="IM48" s="55"/>
      <c r="IN48" s="55"/>
    </row>
    <row r="49" spans="1:248" s="56" customFormat="1" ht="49.5" customHeight="1" x14ac:dyDescent="0.35">
      <c r="A49" s="8"/>
      <c r="B49" s="8"/>
      <c r="C49" s="8"/>
      <c r="D49" s="22"/>
      <c r="E49" s="11" t="s">
        <v>86</v>
      </c>
      <c r="F49" s="2">
        <v>2019</v>
      </c>
      <c r="G49" s="25"/>
      <c r="H49" s="6">
        <v>305910</v>
      </c>
      <c r="I49" s="6"/>
      <c r="J49" s="6">
        <f>I49+H49</f>
        <v>305910</v>
      </c>
      <c r="K49" s="8"/>
      <c r="L49" s="55"/>
      <c r="M49" s="55"/>
      <c r="N49" s="55"/>
      <c r="O49" s="41"/>
      <c r="P49" s="52"/>
      <c r="Q49" s="41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5"/>
      <c r="FL49" s="55"/>
      <c r="FM49" s="55"/>
      <c r="FN49" s="55"/>
      <c r="FO49" s="55"/>
      <c r="FP49" s="55"/>
      <c r="FQ49" s="55"/>
      <c r="FR49" s="55"/>
      <c r="FS49" s="55"/>
      <c r="FT49" s="55"/>
      <c r="FU49" s="55"/>
      <c r="FV49" s="55"/>
      <c r="FW49" s="55"/>
      <c r="FX49" s="55"/>
      <c r="FY49" s="55"/>
      <c r="FZ49" s="55"/>
      <c r="GA49" s="55"/>
      <c r="GB49" s="55"/>
      <c r="GC49" s="55"/>
      <c r="GD49" s="55"/>
      <c r="GE49" s="55"/>
      <c r="GF49" s="55"/>
      <c r="GG49" s="55"/>
      <c r="GH49" s="55"/>
      <c r="GI49" s="55"/>
      <c r="GJ49" s="55"/>
      <c r="GK49" s="55"/>
      <c r="GL49" s="55"/>
      <c r="GM49" s="55"/>
      <c r="GN49" s="55"/>
      <c r="GO49" s="55"/>
      <c r="GP49" s="55"/>
      <c r="GQ49" s="55"/>
      <c r="GR49" s="55"/>
      <c r="GS49" s="55"/>
      <c r="GT49" s="55"/>
      <c r="GU49" s="55"/>
      <c r="GV49" s="55"/>
      <c r="GW49" s="55"/>
      <c r="GX49" s="55"/>
      <c r="GY49" s="55"/>
      <c r="GZ49" s="55"/>
      <c r="HA49" s="55"/>
      <c r="HB49" s="55"/>
      <c r="HC49" s="55"/>
      <c r="HD49" s="55"/>
      <c r="HE49" s="55"/>
      <c r="HF49" s="55"/>
      <c r="HG49" s="55"/>
      <c r="HH49" s="55"/>
      <c r="HI49" s="55"/>
      <c r="HJ49" s="55"/>
      <c r="HK49" s="55"/>
      <c r="HL49" s="55"/>
      <c r="HM49" s="55"/>
      <c r="HN49" s="55"/>
      <c r="HO49" s="55"/>
      <c r="HP49" s="55"/>
      <c r="HQ49" s="55"/>
      <c r="HR49" s="55"/>
      <c r="HS49" s="55"/>
      <c r="HT49" s="55"/>
      <c r="HU49" s="55"/>
      <c r="HV49" s="55"/>
      <c r="HW49" s="55"/>
      <c r="HX49" s="55"/>
      <c r="HY49" s="55"/>
      <c r="HZ49" s="55"/>
      <c r="IA49" s="55"/>
      <c r="IB49" s="55"/>
      <c r="IC49" s="55"/>
      <c r="ID49" s="55"/>
      <c r="IE49" s="55"/>
      <c r="IF49" s="55"/>
      <c r="IG49" s="55"/>
      <c r="IH49" s="55"/>
      <c r="II49" s="55"/>
      <c r="IJ49" s="55"/>
      <c r="IK49" s="55"/>
      <c r="IL49" s="55"/>
      <c r="IM49" s="55"/>
      <c r="IN49" s="55"/>
    </row>
    <row r="50" spans="1:248" s="56" customFormat="1" ht="27.75" customHeight="1" x14ac:dyDescent="0.35">
      <c r="A50" s="8"/>
      <c r="B50" s="8"/>
      <c r="C50" s="8"/>
      <c r="D50" s="22" t="s">
        <v>85</v>
      </c>
      <c r="E50" s="22"/>
      <c r="F50" s="8"/>
      <c r="G50" s="25"/>
      <c r="H50" s="26">
        <v>297000</v>
      </c>
      <c r="I50" s="27"/>
      <c r="J50" s="27">
        <f>I50+H50</f>
        <v>297000</v>
      </c>
      <c r="K50" s="8"/>
      <c r="L50" s="41"/>
      <c r="M50" s="55"/>
      <c r="N50" s="55"/>
      <c r="O50" s="41"/>
      <c r="P50" s="52"/>
      <c r="Q50" s="41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5"/>
      <c r="FL50" s="55"/>
      <c r="FM50" s="55"/>
      <c r="FN50" s="55"/>
      <c r="FO50" s="55"/>
      <c r="FP50" s="55"/>
      <c r="FQ50" s="55"/>
      <c r="FR50" s="55"/>
      <c r="FS50" s="55"/>
      <c r="FT50" s="55"/>
      <c r="FU50" s="55"/>
      <c r="FV50" s="55"/>
      <c r="FW50" s="55"/>
      <c r="FX50" s="55"/>
      <c r="FY50" s="55"/>
      <c r="FZ50" s="55"/>
      <c r="GA50" s="55"/>
      <c r="GB50" s="55"/>
      <c r="GC50" s="55"/>
      <c r="GD50" s="55"/>
      <c r="GE50" s="55"/>
      <c r="GF50" s="55"/>
      <c r="GG50" s="55"/>
      <c r="GH50" s="55"/>
      <c r="GI50" s="55"/>
      <c r="GJ50" s="55"/>
      <c r="GK50" s="55"/>
      <c r="GL50" s="55"/>
      <c r="GM50" s="55"/>
      <c r="GN50" s="55"/>
      <c r="GO50" s="55"/>
      <c r="GP50" s="55"/>
      <c r="GQ50" s="55"/>
      <c r="GR50" s="55"/>
      <c r="GS50" s="55"/>
      <c r="GT50" s="55"/>
      <c r="GU50" s="55"/>
      <c r="GV50" s="55"/>
      <c r="GW50" s="55"/>
      <c r="GX50" s="55"/>
      <c r="GY50" s="55"/>
      <c r="GZ50" s="55"/>
      <c r="HA50" s="55"/>
      <c r="HB50" s="55"/>
      <c r="HC50" s="55"/>
      <c r="HD50" s="55"/>
      <c r="HE50" s="55"/>
      <c r="HF50" s="55"/>
      <c r="HG50" s="55"/>
      <c r="HH50" s="55"/>
      <c r="HI50" s="55"/>
      <c r="HJ50" s="55"/>
      <c r="HK50" s="55"/>
      <c r="HL50" s="55"/>
      <c r="HM50" s="55"/>
      <c r="HN50" s="55"/>
      <c r="HO50" s="55"/>
      <c r="HP50" s="55"/>
      <c r="HQ50" s="55"/>
      <c r="HR50" s="55"/>
      <c r="HS50" s="55"/>
      <c r="HT50" s="55"/>
      <c r="HU50" s="55"/>
      <c r="HV50" s="55"/>
      <c r="HW50" s="55"/>
      <c r="HX50" s="55"/>
      <c r="HY50" s="55"/>
      <c r="HZ50" s="55"/>
      <c r="IA50" s="55"/>
      <c r="IB50" s="55"/>
      <c r="IC50" s="55"/>
      <c r="ID50" s="55"/>
      <c r="IE50" s="55"/>
      <c r="IF50" s="55"/>
      <c r="IG50" s="55"/>
      <c r="IH50" s="55"/>
      <c r="II50" s="55"/>
      <c r="IJ50" s="55"/>
      <c r="IK50" s="55"/>
      <c r="IL50" s="55"/>
      <c r="IM50" s="55"/>
      <c r="IN50" s="55"/>
    </row>
    <row r="51" spans="1:248" s="56" customFormat="1" ht="83.25" customHeight="1" x14ac:dyDescent="0.35">
      <c r="A51" s="8"/>
      <c r="B51" s="8"/>
      <c r="C51" s="8"/>
      <c r="D51" s="22"/>
      <c r="E51" s="11" t="s">
        <v>126</v>
      </c>
      <c r="F51" s="2" t="s">
        <v>48</v>
      </c>
      <c r="G51" s="13">
        <v>36282325</v>
      </c>
      <c r="H51" s="12">
        <v>2000000</v>
      </c>
      <c r="I51" s="6"/>
      <c r="J51" s="6">
        <f>I51+H51</f>
        <v>2000000</v>
      </c>
      <c r="K51" s="2">
        <v>35.799999999999997</v>
      </c>
      <c r="L51" s="55"/>
      <c r="M51" s="41"/>
      <c r="N51" s="41"/>
      <c r="O51" s="41"/>
      <c r="P51" s="52"/>
      <c r="Q51" s="41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  <c r="FF51" s="55"/>
      <c r="FG51" s="55"/>
      <c r="FH51" s="55"/>
      <c r="FI51" s="55"/>
      <c r="FJ51" s="55"/>
      <c r="FK51" s="55"/>
      <c r="FL51" s="55"/>
      <c r="FM51" s="55"/>
      <c r="FN51" s="55"/>
      <c r="FO51" s="55"/>
      <c r="FP51" s="55"/>
      <c r="FQ51" s="55"/>
      <c r="FR51" s="55"/>
      <c r="FS51" s="55"/>
      <c r="FT51" s="55"/>
      <c r="FU51" s="55"/>
      <c r="FV51" s="55"/>
      <c r="FW51" s="55"/>
      <c r="FX51" s="55"/>
      <c r="FY51" s="55"/>
      <c r="FZ51" s="55"/>
      <c r="GA51" s="55"/>
      <c r="GB51" s="55"/>
      <c r="GC51" s="55"/>
      <c r="GD51" s="55"/>
      <c r="GE51" s="55"/>
      <c r="GF51" s="55"/>
      <c r="GG51" s="55"/>
      <c r="GH51" s="55"/>
      <c r="GI51" s="55"/>
      <c r="GJ51" s="55"/>
      <c r="GK51" s="55"/>
      <c r="GL51" s="55"/>
      <c r="GM51" s="55"/>
      <c r="GN51" s="55"/>
      <c r="GO51" s="55"/>
      <c r="GP51" s="55"/>
      <c r="GQ51" s="55"/>
      <c r="GR51" s="55"/>
      <c r="GS51" s="55"/>
      <c r="GT51" s="55"/>
      <c r="GU51" s="55"/>
      <c r="GV51" s="55"/>
      <c r="GW51" s="55"/>
      <c r="GX51" s="55"/>
      <c r="GY51" s="55"/>
      <c r="GZ51" s="55"/>
      <c r="HA51" s="55"/>
      <c r="HB51" s="55"/>
      <c r="HC51" s="55"/>
      <c r="HD51" s="55"/>
      <c r="HE51" s="55"/>
      <c r="HF51" s="55"/>
      <c r="HG51" s="55"/>
      <c r="HH51" s="55"/>
      <c r="HI51" s="55"/>
      <c r="HJ51" s="55"/>
      <c r="HK51" s="55"/>
      <c r="HL51" s="55"/>
      <c r="HM51" s="55"/>
      <c r="HN51" s="55"/>
      <c r="HO51" s="55"/>
      <c r="HP51" s="55"/>
      <c r="HQ51" s="55"/>
      <c r="HR51" s="55"/>
      <c r="HS51" s="55"/>
      <c r="HT51" s="55"/>
      <c r="HU51" s="55"/>
      <c r="HV51" s="55"/>
      <c r="HW51" s="55"/>
      <c r="HX51" s="55"/>
      <c r="HY51" s="55"/>
      <c r="HZ51" s="55"/>
      <c r="IA51" s="55"/>
      <c r="IB51" s="55"/>
      <c r="IC51" s="55"/>
      <c r="ID51" s="55"/>
      <c r="IE51" s="55"/>
      <c r="IF51" s="55"/>
      <c r="IG51" s="55"/>
      <c r="IH51" s="55"/>
      <c r="II51" s="55"/>
      <c r="IJ51" s="55"/>
      <c r="IK51" s="55"/>
      <c r="IL51" s="55"/>
      <c r="IM51" s="55"/>
      <c r="IN51" s="55"/>
    </row>
    <row r="52" spans="1:248" s="56" customFormat="1" ht="36.75" customHeight="1" x14ac:dyDescent="0.35">
      <c r="A52" s="8"/>
      <c r="B52" s="8"/>
      <c r="C52" s="8"/>
      <c r="D52" s="22" t="s">
        <v>85</v>
      </c>
      <c r="E52" s="22"/>
      <c r="F52" s="8"/>
      <c r="G52" s="25"/>
      <c r="H52" s="26">
        <v>2000000</v>
      </c>
      <c r="I52" s="27"/>
      <c r="J52" s="27">
        <f>I52+H52</f>
        <v>2000000</v>
      </c>
      <c r="K52" s="8"/>
      <c r="L52" s="55"/>
      <c r="M52" s="55"/>
      <c r="N52" s="55"/>
      <c r="O52" s="41"/>
      <c r="P52" s="52"/>
      <c r="Q52" s="41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5"/>
      <c r="EU52" s="55"/>
      <c r="EV52" s="55"/>
      <c r="EW52" s="55"/>
      <c r="EX52" s="55"/>
      <c r="EY52" s="55"/>
      <c r="EZ52" s="55"/>
      <c r="FA52" s="55"/>
      <c r="FB52" s="55"/>
      <c r="FC52" s="55"/>
      <c r="FD52" s="55"/>
      <c r="FE52" s="55"/>
      <c r="FF52" s="55"/>
      <c r="FG52" s="55"/>
      <c r="FH52" s="55"/>
      <c r="FI52" s="55"/>
      <c r="FJ52" s="55"/>
      <c r="FK52" s="55"/>
      <c r="FL52" s="55"/>
      <c r="FM52" s="55"/>
      <c r="FN52" s="55"/>
      <c r="FO52" s="55"/>
      <c r="FP52" s="55"/>
      <c r="FQ52" s="55"/>
      <c r="FR52" s="55"/>
      <c r="FS52" s="55"/>
      <c r="FT52" s="55"/>
      <c r="FU52" s="55"/>
      <c r="FV52" s="55"/>
      <c r="FW52" s="55"/>
      <c r="FX52" s="55"/>
      <c r="FY52" s="55"/>
      <c r="FZ52" s="55"/>
      <c r="GA52" s="55"/>
      <c r="GB52" s="55"/>
      <c r="GC52" s="55"/>
      <c r="GD52" s="55"/>
      <c r="GE52" s="55"/>
      <c r="GF52" s="55"/>
      <c r="GG52" s="55"/>
      <c r="GH52" s="55"/>
      <c r="GI52" s="55"/>
      <c r="GJ52" s="55"/>
      <c r="GK52" s="55"/>
      <c r="GL52" s="55"/>
      <c r="GM52" s="55"/>
      <c r="GN52" s="55"/>
      <c r="GO52" s="55"/>
      <c r="GP52" s="55"/>
      <c r="GQ52" s="55"/>
      <c r="GR52" s="55"/>
      <c r="GS52" s="55"/>
      <c r="GT52" s="55"/>
      <c r="GU52" s="55"/>
      <c r="GV52" s="55"/>
      <c r="GW52" s="55"/>
      <c r="GX52" s="55"/>
      <c r="GY52" s="55"/>
      <c r="GZ52" s="55"/>
      <c r="HA52" s="55"/>
      <c r="HB52" s="55"/>
      <c r="HC52" s="55"/>
      <c r="HD52" s="55"/>
      <c r="HE52" s="55"/>
      <c r="HF52" s="55"/>
      <c r="HG52" s="55"/>
      <c r="HH52" s="55"/>
      <c r="HI52" s="55"/>
      <c r="HJ52" s="55"/>
      <c r="HK52" s="55"/>
      <c r="HL52" s="55"/>
      <c r="HM52" s="55"/>
      <c r="HN52" s="55"/>
      <c r="HO52" s="55"/>
      <c r="HP52" s="55"/>
      <c r="HQ52" s="55"/>
      <c r="HR52" s="55"/>
      <c r="HS52" s="55"/>
      <c r="HT52" s="55"/>
      <c r="HU52" s="55"/>
      <c r="HV52" s="55"/>
      <c r="HW52" s="55"/>
      <c r="HX52" s="55"/>
      <c r="HY52" s="55"/>
      <c r="HZ52" s="55"/>
      <c r="IA52" s="55"/>
      <c r="IB52" s="55"/>
      <c r="IC52" s="55"/>
      <c r="ID52" s="55"/>
      <c r="IE52" s="55"/>
      <c r="IF52" s="55"/>
      <c r="IG52" s="55"/>
      <c r="IH52" s="55"/>
      <c r="II52" s="55"/>
      <c r="IJ52" s="55"/>
      <c r="IK52" s="55"/>
      <c r="IL52" s="55"/>
      <c r="IM52" s="55"/>
      <c r="IN52" s="55"/>
    </row>
    <row r="53" spans="1:248" s="61" customFormat="1" ht="65.45" customHeight="1" x14ac:dyDescent="0.35">
      <c r="A53" s="1">
        <v>1510000</v>
      </c>
      <c r="B53" s="2"/>
      <c r="C53" s="2"/>
      <c r="D53" s="4" t="s">
        <v>9</v>
      </c>
      <c r="E53" s="2"/>
      <c r="F53" s="12"/>
      <c r="G53" s="12"/>
      <c r="H53" s="3">
        <f>H55+H63+H75+H86+H90+H122+H125+H124+H54</f>
        <v>134437122.80000001</v>
      </c>
      <c r="I53" s="3">
        <f>I55+I63+I75+I86+I90+I122+I125+I124+I54</f>
        <v>-6100000</v>
      </c>
      <c r="J53" s="3">
        <f>J55+J63+J75+J86+J90+J122+J125+J124+J54</f>
        <v>128337122.8</v>
      </c>
      <c r="K53" s="3"/>
      <c r="L53" s="55"/>
      <c r="M53" s="55"/>
      <c r="N53" s="55"/>
      <c r="O53" s="41"/>
      <c r="P53" s="52"/>
      <c r="Q53" s="41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</row>
    <row r="54" spans="1:248" s="61" customFormat="1" ht="139.5" customHeight="1" x14ac:dyDescent="0.35">
      <c r="A54" s="1">
        <v>1516083</v>
      </c>
      <c r="B54" s="1">
        <v>6083</v>
      </c>
      <c r="C54" s="51" t="s">
        <v>101</v>
      </c>
      <c r="D54" s="4" t="s">
        <v>112</v>
      </c>
      <c r="E54" s="11" t="s">
        <v>102</v>
      </c>
      <c r="F54" s="12" t="s">
        <v>54</v>
      </c>
      <c r="G54" s="12"/>
      <c r="H54" s="3">
        <v>300000</v>
      </c>
      <c r="I54" s="3"/>
      <c r="J54" s="3">
        <f>I54+H54</f>
        <v>300000</v>
      </c>
      <c r="K54" s="3"/>
      <c r="L54" s="55"/>
      <c r="M54" s="55"/>
      <c r="N54" s="55"/>
      <c r="O54" s="41"/>
      <c r="P54" s="52"/>
      <c r="Q54" s="41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0"/>
      <c r="IG54" s="60"/>
      <c r="IH54" s="60"/>
      <c r="II54" s="60"/>
      <c r="IJ54" s="60"/>
      <c r="IK54" s="60"/>
      <c r="IL54" s="60"/>
      <c r="IM54" s="60"/>
      <c r="IN54" s="60"/>
    </row>
    <row r="55" spans="1:248" s="61" customFormat="1" ht="57" customHeight="1" x14ac:dyDescent="0.35">
      <c r="A55" s="1">
        <v>1517310</v>
      </c>
      <c r="B55" s="1">
        <v>7310</v>
      </c>
      <c r="C55" s="51" t="s">
        <v>11</v>
      </c>
      <c r="D55" s="4" t="s">
        <v>10</v>
      </c>
      <c r="E55" s="2"/>
      <c r="F55" s="12"/>
      <c r="G55" s="12"/>
      <c r="H55" s="3">
        <f>H56+H60</f>
        <v>5803965.7999999998</v>
      </c>
      <c r="I55" s="3">
        <f t="shared" ref="I55:J55" si="12">I56+I60</f>
        <v>-180000</v>
      </c>
      <c r="J55" s="3">
        <f t="shared" si="12"/>
        <v>5623965.7999999998</v>
      </c>
      <c r="K55" s="3"/>
      <c r="L55" s="55"/>
      <c r="M55" s="55"/>
      <c r="N55" s="55"/>
      <c r="O55" s="41"/>
      <c r="P55" s="52"/>
      <c r="Q55" s="41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0"/>
      <c r="HC55" s="60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0"/>
      <c r="HR55" s="60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0"/>
      <c r="IG55" s="60"/>
      <c r="IH55" s="60"/>
      <c r="II55" s="60"/>
      <c r="IJ55" s="60"/>
      <c r="IK55" s="60"/>
      <c r="IL55" s="60"/>
      <c r="IM55" s="60"/>
      <c r="IN55" s="60"/>
    </row>
    <row r="56" spans="1:248" s="61" customFormat="1" ht="27.6" customHeight="1" x14ac:dyDescent="0.35">
      <c r="A56" s="2"/>
      <c r="B56" s="2"/>
      <c r="C56" s="2"/>
      <c r="D56" s="20"/>
      <c r="E56" s="10" t="s">
        <v>12</v>
      </c>
      <c r="F56" s="12"/>
      <c r="G56" s="12"/>
      <c r="H56" s="3">
        <f>H57+H58+H59</f>
        <v>5180369.8</v>
      </c>
      <c r="I56" s="3">
        <f t="shared" ref="I56:J56" si="13">I57+I58+I59</f>
        <v>-180000</v>
      </c>
      <c r="J56" s="3">
        <f t="shared" si="13"/>
        <v>5000369.8</v>
      </c>
      <c r="K56" s="2"/>
      <c r="L56" s="60"/>
      <c r="M56" s="55"/>
      <c r="N56" s="55"/>
      <c r="O56" s="41"/>
      <c r="P56" s="52"/>
      <c r="Q56" s="41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</row>
    <row r="57" spans="1:248" s="61" customFormat="1" ht="54" customHeight="1" x14ac:dyDescent="0.35">
      <c r="A57" s="2"/>
      <c r="B57" s="2"/>
      <c r="C57" s="2"/>
      <c r="D57" s="17"/>
      <c r="E57" s="28" t="s">
        <v>13</v>
      </c>
      <c r="F57" s="12" t="s">
        <v>51</v>
      </c>
      <c r="G57" s="13">
        <v>15922519</v>
      </c>
      <c r="H57" s="12">
        <f>3000000-1000000+1000000</f>
        <v>3000000</v>
      </c>
      <c r="I57" s="12"/>
      <c r="J57" s="6">
        <f t="shared" ref="J57:J59" si="14">H57+I57</f>
        <v>3000000</v>
      </c>
      <c r="K57" s="57">
        <v>53</v>
      </c>
      <c r="L57" s="60"/>
      <c r="M57" s="60"/>
      <c r="N57" s="60"/>
      <c r="O57" s="41"/>
      <c r="P57" s="52"/>
      <c r="Q57" s="41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</row>
    <row r="58" spans="1:248" s="61" customFormat="1" ht="48.75" customHeight="1" x14ac:dyDescent="0.35">
      <c r="A58" s="2"/>
      <c r="B58" s="2"/>
      <c r="C58" s="2"/>
      <c r="D58" s="17"/>
      <c r="E58" s="28" t="s">
        <v>32</v>
      </c>
      <c r="F58" s="12" t="s">
        <v>56</v>
      </c>
      <c r="G58" s="13"/>
      <c r="H58" s="12">
        <f>7000000-6000000</f>
        <v>1000000</v>
      </c>
      <c r="I58" s="12"/>
      <c r="J58" s="6">
        <f t="shared" si="14"/>
        <v>1000000</v>
      </c>
      <c r="K58" s="2"/>
      <c r="L58" s="60"/>
      <c r="M58" s="60"/>
      <c r="N58" s="60"/>
      <c r="O58" s="41"/>
      <c r="P58" s="52"/>
      <c r="Q58" s="41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</row>
    <row r="59" spans="1:248" s="61" customFormat="1" ht="39" customHeight="1" x14ac:dyDescent="0.35">
      <c r="A59" s="2"/>
      <c r="B59" s="2"/>
      <c r="C59" s="2"/>
      <c r="D59" s="17"/>
      <c r="E59" s="28" t="s">
        <v>14</v>
      </c>
      <c r="F59" s="2">
        <v>2019</v>
      </c>
      <c r="G59" s="13"/>
      <c r="H59" s="12">
        <f>3600000-489034.2-1930596</f>
        <v>1180369.7999999998</v>
      </c>
      <c r="I59" s="12">
        <f>-1180000+1000000</f>
        <v>-180000</v>
      </c>
      <c r="J59" s="6">
        <f t="shared" si="14"/>
        <v>1000369.7999999998</v>
      </c>
      <c r="K59" s="2"/>
      <c r="L59" s="60"/>
      <c r="M59" s="60"/>
      <c r="N59" s="60"/>
      <c r="O59" s="41"/>
      <c r="P59" s="52"/>
      <c r="Q59" s="41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0"/>
      <c r="HR59" s="60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0"/>
      <c r="IG59" s="60"/>
      <c r="IH59" s="60"/>
      <c r="II59" s="60"/>
      <c r="IJ59" s="60"/>
      <c r="IK59" s="60"/>
      <c r="IL59" s="60"/>
      <c r="IM59" s="60"/>
      <c r="IN59" s="60"/>
    </row>
    <row r="60" spans="1:248" s="61" customFormat="1" ht="33.75" customHeight="1" x14ac:dyDescent="0.35">
      <c r="A60" s="2"/>
      <c r="B60" s="2"/>
      <c r="C60" s="2"/>
      <c r="D60" s="20"/>
      <c r="E60" s="4" t="s">
        <v>15</v>
      </c>
      <c r="F60" s="12"/>
      <c r="G60" s="13"/>
      <c r="H60" s="3">
        <f>H61+H62</f>
        <v>623596</v>
      </c>
      <c r="I60" s="3">
        <f t="shared" ref="I60:J60" si="15">I61+I62</f>
        <v>0</v>
      </c>
      <c r="J60" s="3">
        <f t="shared" si="15"/>
        <v>623596</v>
      </c>
      <c r="K60" s="2"/>
      <c r="L60" s="60"/>
      <c r="M60" s="60"/>
      <c r="N60" s="60"/>
      <c r="O60" s="41"/>
      <c r="P60" s="52"/>
      <c r="Q60" s="41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0"/>
      <c r="HC60" s="60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0"/>
      <c r="HR60" s="60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0"/>
      <c r="IG60" s="60"/>
      <c r="IH60" s="60"/>
      <c r="II60" s="60"/>
      <c r="IJ60" s="60"/>
      <c r="IK60" s="60"/>
      <c r="IL60" s="60"/>
      <c r="IM60" s="60"/>
      <c r="IN60" s="60"/>
    </row>
    <row r="61" spans="1:248" s="61" customFormat="1" ht="36" customHeight="1" x14ac:dyDescent="0.35">
      <c r="A61" s="2"/>
      <c r="B61" s="2"/>
      <c r="C61" s="2"/>
      <c r="D61" s="20"/>
      <c r="E61" s="29" t="s">
        <v>16</v>
      </c>
      <c r="F61" s="12" t="s">
        <v>52</v>
      </c>
      <c r="G61" s="13">
        <v>16481572</v>
      </c>
      <c r="H61" s="12">
        <f>1000000-700000</f>
        <v>300000</v>
      </c>
      <c r="I61" s="12"/>
      <c r="J61" s="6">
        <f t="shared" ref="J61:J62" si="16">H61+I61</f>
        <v>300000</v>
      </c>
      <c r="K61" s="62">
        <v>33</v>
      </c>
      <c r="L61" s="60"/>
      <c r="M61" s="60"/>
      <c r="N61" s="60"/>
      <c r="O61" s="41"/>
      <c r="P61" s="52"/>
      <c r="Q61" s="41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0"/>
      <c r="HR61" s="60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0"/>
      <c r="IG61" s="60"/>
      <c r="IH61" s="60"/>
      <c r="II61" s="60"/>
      <c r="IJ61" s="60"/>
      <c r="IK61" s="60"/>
      <c r="IL61" s="60"/>
      <c r="IM61" s="60"/>
      <c r="IN61" s="60"/>
    </row>
    <row r="62" spans="1:248" s="61" customFormat="1" ht="76.5" customHeight="1" x14ac:dyDescent="0.35">
      <c r="A62" s="2"/>
      <c r="B62" s="2"/>
      <c r="C62" s="2"/>
      <c r="D62" s="20"/>
      <c r="E62" s="28" t="s">
        <v>57</v>
      </c>
      <c r="F62" s="2">
        <v>2019</v>
      </c>
      <c r="G62" s="13">
        <v>323596</v>
      </c>
      <c r="H62" s="12">
        <f>100000+223596</f>
        <v>323596</v>
      </c>
      <c r="I62" s="12"/>
      <c r="J62" s="6">
        <f t="shared" si="16"/>
        <v>323596</v>
      </c>
      <c r="K62" s="57">
        <v>100</v>
      </c>
      <c r="L62" s="60"/>
      <c r="M62" s="60"/>
      <c r="N62" s="60"/>
      <c r="O62" s="41"/>
      <c r="P62" s="52"/>
      <c r="Q62" s="41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0"/>
      <c r="HR62" s="60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0"/>
      <c r="IG62" s="60"/>
      <c r="IH62" s="60"/>
      <c r="II62" s="60"/>
      <c r="IJ62" s="60"/>
      <c r="IK62" s="60"/>
      <c r="IL62" s="60"/>
      <c r="IM62" s="60"/>
      <c r="IN62" s="60"/>
    </row>
    <row r="63" spans="1:248" s="61" customFormat="1" ht="38.450000000000003" customHeight="1" x14ac:dyDescent="0.35">
      <c r="A63" s="1">
        <v>1517321</v>
      </c>
      <c r="B63" s="1">
        <v>7321</v>
      </c>
      <c r="C63" s="51" t="s">
        <v>11</v>
      </c>
      <c r="D63" s="19" t="s">
        <v>17</v>
      </c>
      <c r="E63" s="30"/>
      <c r="F63" s="12"/>
      <c r="G63" s="12"/>
      <c r="H63" s="3">
        <f>H64+H68</f>
        <v>11437803</v>
      </c>
      <c r="I63" s="3">
        <f>I64+I68</f>
        <v>0</v>
      </c>
      <c r="J63" s="3">
        <f>J64+J68</f>
        <v>11437803</v>
      </c>
      <c r="K63" s="2"/>
      <c r="L63" s="60"/>
      <c r="M63" s="60"/>
      <c r="N63" s="60"/>
      <c r="O63" s="41"/>
      <c r="P63" s="52"/>
      <c r="Q63" s="41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0"/>
      <c r="HC63" s="60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0"/>
      <c r="HR63" s="60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0"/>
      <c r="IG63" s="60"/>
      <c r="IH63" s="60"/>
      <c r="II63" s="60"/>
      <c r="IJ63" s="60"/>
      <c r="IK63" s="60"/>
      <c r="IL63" s="60"/>
      <c r="IM63" s="60"/>
      <c r="IN63" s="60"/>
    </row>
    <row r="64" spans="1:248" s="61" customFormat="1" ht="20.45" customHeight="1" x14ac:dyDescent="0.35">
      <c r="A64" s="2"/>
      <c r="B64" s="2"/>
      <c r="C64" s="2"/>
      <c r="D64" s="20"/>
      <c r="E64" s="10" t="s">
        <v>12</v>
      </c>
      <c r="F64" s="12"/>
      <c r="G64" s="12"/>
      <c r="H64" s="3">
        <f>H66+H65+H67</f>
        <v>7646543</v>
      </c>
      <c r="I64" s="3">
        <f t="shared" ref="I64:J64" si="17">I66+I65+I67</f>
        <v>0</v>
      </c>
      <c r="J64" s="3">
        <f t="shared" si="17"/>
        <v>7646543</v>
      </c>
      <c r="K64" s="2"/>
      <c r="L64" s="60"/>
      <c r="M64" s="60"/>
      <c r="N64" s="60"/>
      <c r="O64" s="41"/>
      <c r="P64" s="52"/>
      <c r="Q64" s="41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0"/>
      <c r="GN64" s="60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0"/>
      <c r="HC64" s="60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0"/>
      <c r="HR64" s="60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0"/>
      <c r="IG64" s="60"/>
      <c r="IH64" s="60"/>
      <c r="II64" s="60"/>
      <c r="IJ64" s="60"/>
      <c r="IK64" s="60"/>
      <c r="IL64" s="60"/>
      <c r="IM64" s="60"/>
      <c r="IN64" s="60"/>
    </row>
    <row r="65" spans="1:248" s="61" customFormat="1" ht="55.9" customHeight="1" x14ac:dyDescent="0.35">
      <c r="A65" s="2"/>
      <c r="B65" s="2"/>
      <c r="C65" s="2"/>
      <c r="D65" s="17"/>
      <c r="E65" s="29" t="s">
        <v>92</v>
      </c>
      <c r="F65" s="13" t="s">
        <v>58</v>
      </c>
      <c r="G65" s="13">
        <v>77987328</v>
      </c>
      <c r="H65" s="12">
        <v>5500000</v>
      </c>
      <c r="I65" s="12"/>
      <c r="J65" s="6">
        <f t="shared" ref="J65:J67" si="18">H65+I65</f>
        <v>5500000</v>
      </c>
      <c r="K65" s="57">
        <v>7</v>
      </c>
      <c r="L65" s="60"/>
      <c r="M65" s="60"/>
      <c r="N65" s="60"/>
      <c r="O65" s="41"/>
      <c r="P65" s="52"/>
      <c r="Q65" s="41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0"/>
      <c r="HR65" s="60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0"/>
      <c r="IG65" s="60"/>
      <c r="IH65" s="60"/>
      <c r="II65" s="60"/>
      <c r="IJ65" s="60"/>
      <c r="IK65" s="60"/>
      <c r="IL65" s="60"/>
      <c r="IM65" s="60"/>
      <c r="IN65" s="60"/>
    </row>
    <row r="66" spans="1:248" s="61" customFormat="1" ht="63" customHeight="1" x14ac:dyDescent="0.35">
      <c r="A66" s="2"/>
      <c r="B66" s="2"/>
      <c r="C66" s="2"/>
      <c r="D66" s="17"/>
      <c r="E66" s="29" t="s">
        <v>18</v>
      </c>
      <c r="F66" s="13" t="s">
        <v>59</v>
      </c>
      <c r="G66" s="12"/>
      <c r="H66" s="12">
        <v>2000000</v>
      </c>
      <c r="I66" s="12"/>
      <c r="J66" s="6">
        <f t="shared" si="18"/>
        <v>2000000</v>
      </c>
      <c r="K66" s="2"/>
      <c r="L66" s="60"/>
      <c r="M66" s="60"/>
      <c r="N66" s="60"/>
      <c r="O66" s="41"/>
      <c r="P66" s="52"/>
      <c r="Q66" s="41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0"/>
      <c r="HR66" s="60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0"/>
      <c r="IG66" s="60"/>
      <c r="IH66" s="60"/>
      <c r="II66" s="60"/>
      <c r="IJ66" s="60"/>
      <c r="IK66" s="60"/>
      <c r="IL66" s="60"/>
      <c r="IM66" s="60"/>
      <c r="IN66" s="60"/>
    </row>
    <row r="67" spans="1:248" s="61" customFormat="1" ht="69" customHeight="1" x14ac:dyDescent="0.35">
      <c r="A67" s="2"/>
      <c r="B67" s="2"/>
      <c r="C67" s="2"/>
      <c r="D67" s="17"/>
      <c r="E67" s="29" t="s">
        <v>93</v>
      </c>
      <c r="F67" s="2">
        <v>2019</v>
      </c>
      <c r="G67" s="13">
        <v>152562</v>
      </c>
      <c r="H67" s="12">
        <f>150000-3457</f>
        <v>146543</v>
      </c>
      <c r="I67" s="12"/>
      <c r="J67" s="6">
        <f t="shared" si="18"/>
        <v>146543</v>
      </c>
      <c r="K67" s="57">
        <v>99</v>
      </c>
      <c r="L67" s="60"/>
      <c r="M67" s="60"/>
      <c r="N67" s="60"/>
      <c r="O67" s="41"/>
      <c r="P67" s="52"/>
      <c r="Q67" s="41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0"/>
      <c r="HR67" s="60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0"/>
      <c r="IG67" s="60"/>
      <c r="IH67" s="60"/>
      <c r="II67" s="60"/>
      <c r="IJ67" s="60"/>
      <c r="IK67" s="60"/>
      <c r="IL67" s="60"/>
      <c r="IM67" s="60"/>
      <c r="IN67" s="60"/>
    </row>
    <row r="68" spans="1:248" s="61" customFormat="1" ht="25.15" customHeight="1" x14ac:dyDescent="0.35">
      <c r="A68" s="2"/>
      <c r="B68" s="2"/>
      <c r="C68" s="2"/>
      <c r="D68" s="20"/>
      <c r="E68" s="4" t="s">
        <v>15</v>
      </c>
      <c r="F68" s="12"/>
      <c r="G68" s="12"/>
      <c r="H68" s="3">
        <f>SUM(H69:H74)</f>
        <v>3791260</v>
      </c>
      <c r="I68" s="3">
        <f>SUM(I69:I74)</f>
        <v>0</v>
      </c>
      <c r="J68" s="3">
        <f>SUM(J69:J74)</f>
        <v>3791260</v>
      </c>
      <c r="K68" s="2"/>
      <c r="L68" s="60"/>
      <c r="M68" s="60"/>
      <c r="N68" s="60"/>
      <c r="O68" s="41"/>
      <c r="P68" s="52"/>
      <c r="Q68" s="41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</row>
    <row r="69" spans="1:248" s="61" customFormat="1" ht="60" customHeight="1" x14ac:dyDescent="0.35">
      <c r="A69" s="2"/>
      <c r="B69" s="2"/>
      <c r="C69" s="2"/>
      <c r="D69" s="20"/>
      <c r="E69" s="28" t="s">
        <v>34</v>
      </c>
      <c r="F69" s="2">
        <v>2019</v>
      </c>
      <c r="G69" s="12"/>
      <c r="H69" s="12">
        <v>100000</v>
      </c>
      <c r="I69" s="12"/>
      <c r="J69" s="6">
        <f t="shared" ref="J69:J74" si="19">H69+I69</f>
        <v>100000</v>
      </c>
      <c r="K69" s="2"/>
      <c r="L69" s="60"/>
      <c r="M69" s="60"/>
      <c r="N69" s="60"/>
      <c r="O69" s="41"/>
      <c r="P69" s="52"/>
      <c r="Q69" s="41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0"/>
      <c r="HR69" s="60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0"/>
      <c r="IG69" s="60"/>
      <c r="IH69" s="60"/>
      <c r="II69" s="60"/>
      <c r="IJ69" s="60"/>
      <c r="IK69" s="60"/>
      <c r="IL69" s="60"/>
      <c r="IM69" s="60"/>
      <c r="IN69" s="60"/>
    </row>
    <row r="70" spans="1:248" s="61" customFormat="1" ht="55.5" customHeight="1" x14ac:dyDescent="0.35">
      <c r="A70" s="2"/>
      <c r="B70" s="2"/>
      <c r="C70" s="2"/>
      <c r="D70" s="20"/>
      <c r="E70" s="28" t="s">
        <v>19</v>
      </c>
      <c r="F70" s="12" t="s">
        <v>51</v>
      </c>
      <c r="G70" s="13">
        <v>7491775</v>
      </c>
      <c r="H70" s="6">
        <f>200000+1500000+500000</f>
        <v>2200000</v>
      </c>
      <c r="I70" s="6"/>
      <c r="J70" s="6">
        <f t="shared" si="19"/>
        <v>2200000</v>
      </c>
      <c r="K70" s="57">
        <v>32</v>
      </c>
      <c r="L70" s="60"/>
      <c r="M70" s="60"/>
      <c r="N70" s="60"/>
      <c r="O70" s="41"/>
      <c r="P70" s="52"/>
      <c r="Q70" s="41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0"/>
      <c r="HR70" s="60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0"/>
      <c r="IG70" s="60"/>
      <c r="IH70" s="60"/>
      <c r="II70" s="60"/>
      <c r="IJ70" s="60"/>
      <c r="IK70" s="60"/>
      <c r="IL70" s="60"/>
      <c r="IM70" s="60"/>
      <c r="IN70" s="60"/>
    </row>
    <row r="71" spans="1:248" s="61" customFormat="1" ht="58.5" customHeight="1" x14ac:dyDescent="0.35">
      <c r="A71" s="2"/>
      <c r="B71" s="2"/>
      <c r="C71" s="2"/>
      <c r="D71" s="20"/>
      <c r="E71" s="28" t="s">
        <v>78</v>
      </c>
      <c r="F71" s="12" t="s">
        <v>54</v>
      </c>
      <c r="G71" s="12"/>
      <c r="H71" s="12">
        <v>100000</v>
      </c>
      <c r="I71" s="12"/>
      <c r="J71" s="6">
        <f t="shared" si="19"/>
        <v>100000</v>
      </c>
      <c r="K71" s="2"/>
      <c r="L71" s="60"/>
      <c r="M71" s="60"/>
      <c r="N71" s="60"/>
      <c r="O71" s="41"/>
      <c r="P71" s="52"/>
      <c r="Q71" s="41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0"/>
      <c r="HR71" s="60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0"/>
      <c r="IG71" s="60"/>
      <c r="IH71" s="60"/>
      <c r="II71" s="60"/>
      <c r="IJ71" s="60"/>
      <c r="IK71" s="60"/>
      <c r="IL71" s="60"/>
      <c r="IM71" s="60"/>
      <c r="IN71" s="60"/>
    </row>
    <row r="72" spans="1:248" s="61" customFormat="1" ht="62.25" customHeight="1" x14ac:dyDescent="0.35">
      <c r="A72" s="2"/>
      <c r="B72" s="2"/>
      <c r="C72" s="2"/>
      <c r="D72" s="20"/>
      <c r="E72" s="28" t="s">
        <v>98</v>
      </c>
      <c r="F72" s="12" t="s">
        <v>50</v>
      </c>
      <c r="G72" s="13">
        <v>1572186</v>
      </c>
      <c r="H72" s="12">
        <v>215940</v>
      </c>
      <c r="I72" s="12"/>
      <c r="J72" s="6">
        <f t="shared" si="19"/>
        <v>215940</v>
      </c>
      <c r="K72" s="57">
        <v>91</v>
      </c>
      <c r="L72" s="60"/>
      <c r="M72" s="60"/>
      <c r="N72" s="60"/>
      <c r="O72" s="41"/>
      <c r="P72" s="52"/>
      <c r="Q72" s="41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0"/>
      <c r="HR72" s="60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0"/>
      <c r="IG72" s="60"/>
      <c r="IH72" s="60"/>
      <c r="II72" s="60"/>
      <c r="IJ72" s="60"/>
      <c r="IK72" s="60"/>
      <c r="IL72" s="60"/>
      <c r="IM72" s="60"/>
      <c r="IN72" s="60"/>
    </row>
    <row r="73" spans="1:248" s="61" customFormat="1" ht="59.45" customHeight="1" x14ac:dyDescent="0.35">
      <c r="A73" s="2"/>
      <c r="B73" s="2"/>
      <c r="C73" s="2"/>
      <c r="D73" s="20"/>
      <c r="E73" s="28" t="s">
        <v>109</v>
      </c>
      <c r="F73" s="12" t="s">
        <v>54</v>
      </c>
      <c r="G73" s="12"/>
      <c r="H73" s="12">
        <v>220000</v>
      </c>
      <c r="I73" s="12"/>
      <c r="J73" s="6">
        <f t="shared" si="19"/>
        <v>220000</v>
      </c>
      <c r="K73" s="2"/>
      <c r="L73" s="60"/>
      <c r="M73" s="60"/>
      <c r="N73" s="60"/>
      <c r="O73" s="41"/>
      <c r="P73" s="52"/>
      <c r="Q73" s="41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0"/>
      <c r="HR73" s="60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0"/>
      <c r="IG73" s="60"/>
      <c r="IH73" s="60"/>
      <c r="II73" s="60"/>
      <c r="IJ73" s="60"/>
      <c r="IK73" s="60"/>
      <c r="IL73" s="60"/>
      <c r="IM73" s="60"/>
      <c r="IN73" s="60"/>
    </row>
    <row r="74" spans="1:248" s="61" customFormat="1" ht="77.25" customHeight="1" x14ac:dyDescent="0.35">
      <c r="A74" s="2"/>
      <c r="B74" s="2"/>
      <c r="C74" s="2"/>
      <c r="D74" s="20"/>
      <c r="E74" s="28" t="s">
        <v>20</v>
      </c>
      <c r="F74" s="12" t="s">
        <v>50</v>
      </c>
      <c r="G74" s="12"/>
      <c r="H74" s="12">
        <f>1000000-44680</f>
        <v>955320</v>
      </c>
      <c r="I74" s="12"/>
      <c r="J74" s="6">
        <f t="shared" si="19"/>
        <v>955320</v>
      </c>
      <c r="K74" s="2"/>
      <c r="L74" s="60"/>
      <c r="M74" s="60"/>
      <c r="N74" s="60"/>
      <c r="O74" s="41"/>
      <c r="P74" s="52"/>
      <c r="Q74" s="41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0"/>
      <c r="HR74" s="60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0"/>
      <c r="IG74" s="60"/>
      <c r="IH74" s="60"/>
      <c r="II74" s="60"/>
      <c r="IJ74" s="60"/>
      <c r="IK74" s="60"/>
      <c r="IL74" s="60"/>
      <c r="IM74" s="60"/>
      <c r="IN74" s="60"/>
    </row>
    <row r="75" spans="1:248" s="61" customFormat="1" ht="39" customHeight="1" x14ac:dyDescent="0.35">
      <c r="A75" s="1">
        <v>1517322</v>
      </c>
      <c r="B75" s="1">
        <v>7322</v>
      </c>
      <c r="C75" s="51" t="s">
        <v>11</v>
      </c>
      <c r="D75" s="19" t="s">
        <v>21</v>
      </c>
      <c r="E75" s="30"/>
      <c r="F75" s="12"/>
      <c r="G75" s="12"/>
      <c r="H75" s="3">
        <f>H78+H76</f>
        <v>9564000</v>
      </c>
      <c r="I75" s="3">
        <f t="shared" ref="I75:J75" si="20">I78+I76</f>
        <v>0</v>
      </c>
      <c r="J75" s="3">
        <f t="shared" si="20"/>
        <v>9564000</v>
      </c>
      <c r="K75" s="2"/>
      <c r="L75" s="60"/>
      <c r="M75" s="60"/>
      <c r="N75" s="60"/>
      <c r="O75" s="41"/>
      <c r="P75" s="52"/>
      <c r="Q75" s="41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0"/>
      <c r="HR75" s="60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0"/>
      <c r="IG75" s="60"/>
      <c r="IH75" s="60"/>
      <c r="II75" s="60"/>
      <c r="IJ75" s="60"/>
      <c r="IK75" s="60"/>
      <c r="IL75" s="60"/>
      <c r="IM75" s="60"/>
      <c r="IN75" s="60"/>
    </row>
    <row r="76" spans="1:248" s="61" customFormat="1" ht="22.15" customHeight="1" x14ac:dyDescent="0.35">
      <c r="A76" s="1"/>
      <c r="B76" s="1"/>
      <c r="C76" s="51"/>
      <c r="D76" s="19"/>
      <c r="E76" s="10" t="s">
        <v>12</v>
      </c>
      <c r="F76" s="12"/>
      <c r="G76" s="12"/>
      <c r="H76" s="3">
        <f>H77</f>
        <v>300000</v>
      </c>
      <c r="I76" s="3">
        <f t="shared" ref="I76:J76" si="21">I77</f>
        <v>0</v>
      </c>
      <c r="J76" s="3">
        <f t="shared" si="21"/>
        <v>300000</v>
      </c>
      <c r="K76" s="2"/>
      <c r="L76" s="60"/>
      <c r="M76" s="60"/>
      <c r="N76" s="60"/>
      <c r="O76" s="41"/>
      <c r="P76" s="52"/>
      <c r="Q76" s="41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0"/>
      <c r="HC76" s="60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0"/>
      <c r="HR76" s="60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0"/>
      <c r="IG76" s="60"/>
      <c r="IH76" s="60"/>
      <c r="II76" s="60"/>
      <c r="IJ76" s="60"/>
      <c r="IK76" s="60"/>
      <c r="IL76" s="60"/>
      <c r="IM76" s="60"/>
      <c r="IN76" s="60"/>
    </row>
    <row r="77" spans="1:248" s="61" customFormat="1" ht="48" customHeight="1" x14ac:dyDescent="0.35">
      <c r="A77" s="1"/>
      <c r="B77" s="1"/>
      <c r="C77" s="51"/>
      <c r="D77" s="19"/>
      <c r="E77" s="29" t="s">
        <v>99</v>
      </c>
      <c r="F77" s="12" t="s">
        <v>50</v>
      </c>
      <c r="G77" s="12"/>
      <c r="H77" s="12">
        <v>300000</v>
      </c>
      <c r="I77" s="12"/>
      <c r="J77" s="12">
        <f>I77+H77</f>
        <v>300000</v>
      </c>
      <c r="K77" s="2"/>
      <c r="L77" s="60"/>
      <c r="M77" s="60"/>
      <c r="N77" s="60"/>
      <c r="O77" s="41"/>
      <c r="P77" s="52"/>
      <c r="Q77" s="41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0"/>
      <c r="GN77" s="60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0"/>
      <c r="HC77" s="60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0"/>
      <c r="HR77" s="60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0"/>
      <c r="IG77" s="60"/>
      <c r="IH77" s="60"/>
      <c r="II77" s="60"/>
      <c r="IJ77" s="60"/>
      <c r="IK77" s="60"/>
      <c r="IL77" s="60"/>
      <c r="IM77" s="60"/>
      <c r="IN77" s="60"/>
    </row>
    <row r="78" spans="1:248" s="61" customFormat="1" ht="30.75" customHeight="1" x14ac:dyDescent="0.35">
      <c r="A78" s="2"/>
      <c r="B78" s="2"/>
      <c r="C78" s="2"/>
      <c r="D78" s="20"/>
      <c r="E78" s="4" t="s">
        <v>15</v>
      </c>
      <c r="F78" s="12"/>
      <c r="G78" s="12"/>
      <c r="H78" s="3">
        <f>SUM(H79:H85)</f>
        <v>9264000</v>
      </c>
      <c r="I78" s="3">
        <f t="shared" ref="I78:J78" si="22">SUM(I79:I85)</f>
        <v>0</v>
      </c>
      <c r="J78" s="3">
        <f t="shared" si="22"/>
        <v>9264000</v>
      </c>
      <c r="K78" s="2"/>
      <c r="L78" s="60"/>
      <c r="M78" s="60"/>
      <c r="N78" s="60"/>
      <c r="O78" s="41"/>
      <c r="P78" s="52"/>
      <c r="Q78" s="41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0"/>
      <c r="HC78" s="60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0"/>
      <c r="HR78" s="60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0"/>
      <c r="IG78" s="60"/>
      <c r="IH78" s="60"/>
      <c r="II78" s="60"/>
      <c r="IJ78" s="60"/>
      <c r="IK78" s="60"/>
      <c r="IL78" s="60"/>
      <c r="IM78" s="60"/>
      <c r="IN78" s="60"/>
    </row>
    <row r="79" spans="1:248" s="61" customFormat="1" ht="68.25" customHeight="1" x14ac:dyDescent="0.35">
      <c r="A79" s="2"/>
      <c r="B79" s="2"/>
      <c r="C79" s="2"/>
      <c r="D79" s="20"/>
      <c r="E79" s="29" t="s">
        <v>79</v>
      </c>
      <c r="F79" s="12" t="s">
        <v>54</v>
      </c>
      <c r="G79" s="12"/>
      <c r="H79" s="12">
        <v>100000</v>
      </c>
      <c r="I79" s="12"/>
      <c r="J79" s="6">
        <f t="shared" ref="J79:J85" si="23">H79+I79</f>
        <v>100000</v>
      </c>
      <c r="K79" s="2"/>
      <c r="L79" s="60"/>
      <c r="M79" s="60"/>
      <c r="N79" s="60"/>
      <c r="O79" s="41"/>
      <c r="P79" s="52"/>
      <c r="Q79" s="41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0"/>
      <c r="HC79" s="60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0"/>
      <c r="HR79" s="60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0"/>
      <c r="IG79" s="60"/>
      <c r="IH79" s="60"/>
      <c r="II79" s="60"/>
      <c r="IJ79" s="60"/>
      <c r="IK79" s="60"/>
      <c r="IL79" s="60"/>
      <c r="IM79" s="60"/>
      <c r="IN79" s="60"/>
    </row>
    <row r="80" spans="1:248" s="61" customFormat="1" ht="71.25" customHeight="1" x14ac:dyDescent="0.35">
      <c r="A80" s="2"/>
      <c r="B80" s="2"/>
      <c r="C80" s="2"/>
      <c r="D80" s="20"/>
      <c r="E80" s="29" t="s">
        <v>110</v>
      </c>
      <c r="F80" s="2">
        <v>2019</v>
      </c>
      <c r="G80" s="13">
        <v>1596688</v>
      </c>
      <c r="H80" s="12">
        <v>1500000</v>
      </c>
      <c r="I80" s="12"/>
      <c r="J80" s="6">
        <f t="shared" si="23"/>
        <v>1500000</v>
      </c>
      <c r="K80" s="57">
        <v>94</v>
      </c>
      <c r="L80" s="60"/>
      <c r="M80" s="60"/>
      <c r="N80" s="60"/>
      <c r="O80" s="41"/>
      <c r="P80" s="52"/>
      <c r="Q80" s="41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0"/>
      <c r="GN80" s="60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0"/>
      <c r="HC80" s="60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0"/>
      <c r="HR80" s="60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0"/>
      <c r="IG80" s="60"/>
      <c r="IH80" s="60"/>
      <c r="II80" s="60"/>
      <c r="IJ80" s="60"/>
      <c r="IK80" s="60"/>
      <c r="IL80" s="60"/>
      <c r="IM80" s="60"/>
      <c r="IN80" s="60"/>
    </row>
    <row r="81" spans="1:248" s="64" customFormat="1" ht="104.25" customHeight="1" x14ac:dyDescent="0.35">
      <c r="A81" s="17"/>
      <c r="B81" s="17"/>
      <c r="C81" s="17"/>
      <c r="D81" s="20"/>
      <c r="E81" s="29" t="s">
        <v>80</v>
      </c>
      <c r="F81" s="6" t="s">
        <v>54</v>
      </c>
      <c r="G81" s="6"/>
      <c r="H81" s="6">
        <f>100000+1500000</f>
        <v>1600000</v>
      </c>
      <c r="I81" s="6"/>
      <c r="J81" s="6">
        <f t="shared" si="23"/>
        <v>1600000</v>
      </c>
      <c r="K81" s="17"/>
      <c r="L81" s="60"/>
      <c r="M81" s="60"/>
      <c r="N81" s="60"/>
      <c r="O81" s="41"/>
      <c r="P81" s="52"/>
      <c r="Q81" s="41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3"/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  <c r="EK81" s="63"/>
      <c r="EL81" s="63"/>
      <c r="EM81" s="63"/>
      <c r="EN81" s="63"/>
      <c r="EO81" s="63"/>
      <c r="EP81" s="63"/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  <c r="FF81" s="63"/>
      <c r="FG81" s="63"/>
      <c r="FH81" s="63"/>
      <c r="FI81" s="63"/>
      <c r="FJ81" s="63"/>
      <c r="FK81" s="63"/>
      <c r="FL81" s="63"/>
      <c r="FM81" s="63"/>
      <c r="FN81" s="63"/>
      <c r="FO81" s="63"/>
      <c r="FP81" s="63"/>
      <c r="FQ81" s="63"/>
      <c r="FR81" s="63"/>
      <c r="FS81" s="63"/>
      <c r="FT81" s="63"/>
      <c r="FU81" s="63"/>
      <c r="FV81" s="63"/>
      <c r="FW81" s="63"/>
      <c r="FX81" s="63"/>
      <c r="FY81" s="63"/>
      <c r="FZ81" s="63"/>
      <c r="GA81" s="63"/>
      <c r="GB81" s="63"/>
      <c r="GC81" s="63"/>
      <c r="GD81" s="63"/>
      <c r="GE81" s="63"/>
      <c r="GF81" s="63"/>
      <c r="GG81" s="63"/>
      <c r="GH81" s="63"/>
      <c r="GI81" s="63"/>
      <c r="GJ81" s="63"/>
      <c r="GK81" s="63"/>
      <c r="GL81" s="63"/>
      <c r="GM81" s="63"/>
      <c r="GN81" s="63"/>
      <c r="GO81" s="63"/>
      <c r="GP81" s="63"/>
      <c r="GQ81" s="63"/>
      <c r="GR81" s="63"/>
      <c r="GS81" s="63"/>
      <c r="GT81" s="63"/>
      <c r="GU81" s="63"/>
      <c r="GV81" s="63"/>
      <c r="GW81" s="63"/>
      <c r="GX81" s="63"/>
      <c r="GY81" s="63"/>
      <c r="GZ81" s="63"/>
      <c r="HA81" s="63"/>
      <c r="HB81" s="63"/>
      <c r="HC81" s="63"/>
      <c r="HD81" s="63"/>
      <c r="HE81" s="63"/>
      <c r="HF81" s="63"/>
      <c r="HG81" s="63"/>
      <c r="HH81" s="63"/>
      <c r="HI81" s="63"/>
      <c r="HJ81" s="63"/>
      <c r="HK81" s="63"/>
      <c r="HL81" s="63"/>
      <c r="HM81" s="63"/>
      <c r="HN81" s="63"/>
      <c r="HO81" s="63"/>
      <c r="HP81" s="63"/>
      <c r="HQ81" s="63"/>
      <c r="HR81" s="63"/>
      <c r="HS81" s="63"/>
      <c r="HT81" s="63"/>
      <c r="HU81" s="63"/>
      <c r="HV81" s="63"/>
      <c r="HW81" s="63"/>
      <c r="HX81" s="63"/>
      <c r="HY81" s="63"/>
      <c r="HZ81" s="63"/>
      <c r="IA81" s="63"/>
      <c r="IB81" s="63"/>
      <c r="IC81" s="63"/>
      <c r="ID81" s="63"/>
      <c r="IE81" s="63"/>
      <c r="IF81" s="63"/>
      <c r="IG81" s="63"/>
      <c r="IH81" s="63"/>
      <c r="II81" s="63"/>
      <c r="IJ81" s="63"/>
      <c r="IK81" s="63"/>
      <c r="IL81" s="63"/>
      <c r="IM81" s="63"/>
      <c r="IN81" s="63"/>
    </row>
    <row r="82" spans="1:248" s="64" customFormat="1" ht="72" customHeight="1" x14ac:dyDescent="0.35">
      <c r="A82" s="17"/>
      <c r="B82" s="17"/>
      <c r="C82" s="17"/>
      <c r="D82" s="20"/>
      <c r="E82" s="29" t="s">
        <v>130</v>
      </c>
      <c r="F82" s="2">
        <v>2019</v>
      </c>
      <c r="G82" s="6"/>
      <c r="H82" s="6">
        <v>1464000</v>
      </c>
      <c r="I82" s="6"/>
      <c r="J82" s="6">
        <f t="shared" si="23"/>
        <v>1464000</v>
      </c>
      <c r="K82" s="17"/>
      <c r="L82" s="60"/>
      <c r="M82" s="60"/>
      <c r="N82" s="60"/>
      <c r="O82" s="41"/>
      <c r="P82" s="52"/>
      <c r="Q82" s="41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3"/>
      <c r="EL82" s="63"/>
      <c r="EM82" s="63"/>
      <c r="EN82" s="63"/>
      <c r="EO82" s="63"/>
      <c r="EP82" s="63"/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  <c r="FF82" s="63"/>
      <c r="FG82" s="63"/>
      <c r="FH82" s="63"/>
      <c r="FI82" s="63"/>
      <c r="FJ82" s="63"/>
      <c r="FK82" s="63"/>
      <c r="FL82" s="63"/>
      <c r="FM82" s="63"/>
      <c r="FN82" s="63"/>
      <c r="FO82" s="63"/>
      <c r="FP82" s="63"/>
      <c r="FQ82" s="63"/>
      <c r="FR82" s="63"/>
      <c r="FS82" s="63"/>
      <c r="FT82" s="63"/>
      <c r="FU82" s="63"/>
      <c r="FV82" s="63"/>
      <c r="FW82" s="63"/>
      <c r="FX82" s="63"/>
      <c r="FY82" s="63"/>
      <c r="FZ82" s="63"/>
      <c r="GA82" s="63"/>
      <c r="GB82" s="63"/>
      <c r="GC82" s="63"/>
      <c r="GD82" s="63"/>
      <c r="GE82" s="63"/>
      <c r="GF82" s="63"/>
      <c r="GG82" s="63"/>
      <c r="GH82" s="63"/>
      <c r="GI82" s="63"/>
      <c r="GJ82" s="63"/>
      <c r="GK82" s="63"/>
      <c r="GL82" s="63"/>
      <c r="GM82" s="63"/>
      <c r="GN82" s="63"/>
      <c r="GO82" s="63"/>
      <c r="GP82" s="63"/>
      <c r="GQ82" s="63"/>
      <c r="GR82" s="63"/>
      <c r="GS82" s="63"/>
      <c r="GT82" s="63"/>
      <c r="GU82" s="63"/>
      <c r="GV82" s="63"/>
      <c r="GW82" s="63"/>
      <c r="GX82" s="63"/>
      <c r="GY82" s="63"/>
      <c r="GZ82" s="63"/>
      <c r="HA82" s="63"/>
      <c r="HB82" s="63"/>
      <c r="HC82" s="63"/>
      <c r="HD82" s="63"/>
      <c r="HE82" s="63"/>
      <c r="HF82" s="63"/>
      <c r="HG82" s="63"/>
      <c r="HH82" s="63"/>
      <c r="HI82" s="63"/>
      <c r="HJ82" s="63"/>
      <c r="HK82" s="63"/>
      <c r="HL82" s="63"/>
      <c r="HM82" s="63"/>
      <c r="HN82" s="63"/>
      <c r="HO82" s="63"/>
      <c r="HP82" s="63"/>
      <c r="HQ82" s="63"/>
      <c r="HR82" s="63"/>
      <c r="HS82" s="63"/>
      <c r="HT82" s="63"/>
      <c r="HU82" s="63"/>
      <c r="HV82" s="63"/>
      <c r="HW82" s="63"/>
      <c r="HX82" s="63"/>
      <c r="HY82" s="63"/>
      <c r="HZ82" s="63"/>
      <c r="IA82" s="63"/>
      <c r="IB82" s="63"/>
      <c r="IC82" s="63"/>
      <c r="ID82" s="63"/>
      <c r="IE82" s="63"/>
      <c r="IF82" s="63"/>
      <c r="IG82" s="63"/>
      <c r="IH82" s="63"/>
      <c r="II82" s="63"/>
      <c r="IJ82" s="63"/>
      <c r="IK82" s="63"/>
      <c r="IL82" s="63"/>
      <c r="IM82" s="63"/>
      <c r="IN82" s="63"/>
    </row>
    <row r="83" spans="1:248" s="61" customFormat="1" ht="46.15" customHeight="1" x14ac:dyDescent="0.35">
      <c r="A83" s="2"/>
      <c r="B83" s="2"/>
      <c r="C83" s="2"/>
      <c r="D83" s="20"/>
      <c r="E83" s="29" t="s">
        <v>35</v>
      </c>
      <c r="F83" s="12" t="s">
        <v>51</v>
      </c>
      <c r="G83" s="13">
        <v>16272770</v>
      </c>
      <c r="H83" s="12">
        <f>1000000-700000</f>
        <v>300000</v>
      </c>
      <c r="I83" s="12"/>
      <c r="J83" s="6">
        <f t="shared" si="23"/>
        <v>300000</v>
      </c>
      <c r="K83" s="57">
        <v>16</v>
      </c>
      <c r="L83" s="60"/>
      <c r="M83" s="60"/>
      <c r="N83" s="60"/>
      <c r="O83" s="41"/>
      <c r="P83" s="52"/>
      <c r="Q83" s="41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0"/>
      <c r="HR83" s="60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0"/>
      <c r="IG83" s="60"/>
      <c r="IH83" s="60"/>
      <c r="II83" s="60"/>
      <c r="IJ83" s="60"/>
      <c r="IK83" s="60"/>
      <c r="IL83" s="60"/>
      <c r="IM83" s="60"/>
      <c r="IN83" s="60"/>
    </row>
    <row r="84" spans="1:248" s="61" customFormat="1" ht="46.15" customHeight="1" x14ac:dyDescent="0.35">
      <c r="A84" s="2"/>
      <c r="B84" s="2"/>
      <c r="C84" s="2"/>
      <c r="D84" s="20"/>
      <c r="E84" s="29" t="s">
        <v>119</v>
      </c>
      <c r="F84" s="2">
        <v>2019</v>
      </c>
      <c r="G84" s="13"/>
      <c r="H84" s="12">
        <f>900000+400000</f>
        <v>1300000</v>
      </c>
      <c r="I84" s="12"/>
      <c r="J84" s="6">
        <f t="shared" si="23"/>
        <v>1300000</v>
      </c>
      <c r="K84" s="17"/>
      <c r="L84" s="63"/>
      <c r="M84" s="60"/>
      <c r="N84" s="60"/>
      <c r="O84" s="41"/>
      <c r="P84" s="52"/>
      <c r="Q84" s="41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0"/>
      <c r="FY84" s="60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0"/>
      <c r="GN84" s="60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0"/>
      <c r="HC84" s="60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0"/>
      <c r="HR84" s="60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0"/>
      <c r="IG84" s="60"/>
      <c r="IH84" s="60"/>
      <c r="II84" s="60"/>
      <c r="IJ84" s="60"/>
      <c r="IK84" s="60"/>
      <c r="IL84" s="60"/>
      <c r="IM84" s="60"/>
      <c r="IN84" s="60"/>
    </row>
    <row r="85" spans="1:248" s="61" customFormat="1" ht="48.6" customHeight="1" x14ac:dyDescent="0.35">
      <c r="A85" s="2"/>
      <c r="B85" s="2"/>
      <c r="C85" s="2"/>
      <c r="D85" s="20"/>
      <c r="E85" s="5" t="s">
        <v>36</v>
      </c>
      <c r="F85" s="12" t="s">
        <v>51</v>
      </c>
      <c r="G85" s="12"/>
      <c r="H85" s="12">
        <v>3000000</v>
      </c>
      <c r="I85" s="12"/>
      <c r="J85" s="6">
        <f t="shared" si="23"/>
        <v>3000000</v>
      </c>
      <c r="K85" s="2"/>
      <c r="L85" s="63"/>
      <c r="M85" s="63"/>
      <c r="N85" s="63"/>
      <c r="O85" s="41"/>
      <c r="P85" s="52"/>
      <c r="Q85" s="41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0"/>
      <c r="FJ85" s="60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0"/>
      <c r="FY85" s="60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0"/>
      <c r="GN85" s="60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0"/>
      <c r="HC85" s="60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0"/>
      <c r="HR85" s="60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0"/>
      <c r="IG85" s="60"/>
      <c r="IH85" s="60"/>
      <c r="II85" s="60"/>
      <c r="IJ85" s="60"/>
      <c r="IK85" s="60"/>
      <c r="IL85" s="60"/>
      <c r="IM85" s="60"/>
      <c r="IN85" s="60"/>
    </row>
    <row r="86" spans="1:248" s="61" customFormat="1" ht="61.15" customHeight="1" x14ac:dyDescent="0.35">
      <c r="A86" s="1">
        <v>1517325</v>
      </c>
      <c r="B86" s="1">
        <v>7325</v>
      </c>
      <c r="C86" s="51" t="s">
        <v>11</v>
      </c>
      <c r="D86" s="19" t="s">
        <v>22</v>
      </c>
      <c r="E86" s="19"/>
      <c r="F86" s="12"/>
      <c r="G86" s="12"/>
      <c r="H86" s="3">
        <f>H87</f>
        <v>9180651</v>
      </c>
      <c r="I86" s="3">
        <f t="shared" ref="I86:J86" si="24">I87</f>
        <v>-7150000</v>
      </c>
      <c r="J86" s="3">
        <f t="shared" si="24"/>
        <v>2030651</v>
      </c>
      <c r="K86" s="2"/>
      <c r="L86" s="60"/>
      <c r="M86" s="63"/>
      <c r="N86" s="63"/>
      <c r="O86" s="41"/>
      <c r="P86" s="52"/>
      <c r="Q86" s="41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0"/>
      <c r="FJ86" s="60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0"/>
      <c r="FY86" s="60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0"/>
      <c r="GN86" s="60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0"/>
      <c r="HC86" s="60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0"/>
      <c r="HR86" s="60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0"/>
      <c r="IG86" s="60"/>
      <c r="IH86" s="60"/>
      <c r="II86" s="60"/>
      <c r="IJ86" s="60"/>
      <c r="IK86" s="60"/>
      <c r="IL86" s="60"/>
      <c r="IM86" s="60"/>
      <c r="IN86" s="60"/>
    </row>
    <row r="87" spans="1:248" s="61" customFormat="1" ht="37.15" customHeight="1" x14ac:dyDescent="0.35">
      <c r="A87" s="2"/>
      <c r="B87" s="2"/>
      <c r="C87" s="2"/>
      <c r="D87" s="20"/>
      <c r="E87" s="4" t="s">
        <v>15</v>
      </c>
      <c r="F87" s="12"/>
      <c r="G87" s="12"/>
      <c r="H87" s="3">
        <f>H88+H89</f>
        <v>9180651</v>
      </c>
      <c r="I87" s="3">
        <f t="shared" ref="I87:J87" si="25">I88+I89</f>
        <v>-7150000</v>
      </c>
      <c r="J87" s="3">
        <f t="shared" si="25"/>
        <v>2030651</v>
      </c>
      <c r="K87" s="2"/>
      <c r="L87" s="60"/>
      <c r="M87" s="60"/>
      <c r="N87" s="60"/>
      <c r="O87" s="41"/>
      <c r="P87" s="52"/>
      <c r="Q87" s="41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0"/>
      <c r="FY87" s="60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0"/>
      <c r="GN87" s="60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0"/>
      <c r="HC87" s="60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0"/>
      <c r="HR87" s="60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0"/>
      <c r="IG87" s="60"/>
      <c r="IH87" s="60"/>
      <c r="II87" s="60"/>
      <c r="IJ87" s="60"/>
      <c r="IK87" s="60"/>
      <c r="IL87" s="60"/>
      <c r="IM87" s="60"/>
      <c r="IN87" s="60"/>
    </row>
    <row r="88" spans="1:248" s="61" customFormat="1" ht="67.900000000000006" customHeight="1" x14ac:dyDescent="0.35">
      <c r="A88" s="2"/>
      <c r="B88" s="2"/>
      <c r="C88" s="2"/>
      <c r="D88" s="20"/>
      <c r="E88" s="29" t="s">
        <v>23</v>
      </c>
      <c r="F88" s="13" t="s">
        <v>50</v>
      </c>
      <c r="G88" s="13">
        <v>12431937</v>
      </c>
      <c r="H88" s="12">
        <f>10000000-2000000</f>
        <v>8000000</v>
      </c>
      <c r="I88" s="12">
        <v>-7000000</v>
      </c>
      <c r="J88" s="6">
        <f>H88+I88</f>
        <v>1000000</v>
      </c>
      <c r="K88" s="57">
        <v>65</v>
      </c>
      <c r="L88" s="60"/>
      <c r="M88" s="60"/>
      <c r="N88" s="60"/>
      <c r="O88" s="41"/>
      <c r="P88" s="52"/>
      <c r="Q88" s="41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0"/>
      <c r="HC88" s="60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0"/>
      <c r="HR88" s="60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0"/>
      <c r="IG88" s="60"/>
      <c r="IH88" s="60"/>
      <c r="II88" s="60"/>
      <c r="IJ88" s="60"/>
      <c r="IK88" s="60"/>
      <c r="IL88" s="60"/>
      <c r="IM88" s="60"/>
      <c r="IN88" s="60"/>
    </row>
    <row r="89" spans="1:248" s="61" customFormat="1" ht="36" customHeight="1" x14ac:dyDescent="0.35">
      <c r="A89" s="2"/>
      <c r="B89" s="2"/>
      <c r="C89" s="2"/>
      <c r="D89" s="20"/>
      <c r="E89" s="29" t="s">
        <v>111</v>
      </c>
      <c r="F89" s="13" t="s">
        <v>52</v>
      </c>
      <c r="G89" s="13">
        <v>33898627</v>
      </c>
      <c r="H89" s="12">
        <f>1181651-1000</f>
        <v>1180651</v>
      </c>
      <c r="I89" s="6">
        <f>-150000</f>
        <v>-150000</v>
      </c>
      <c r="J89" s="6">
        <f>H89+I89</f>
        <v>1030651</v>
      </c>
      <c r="K89" s="57">
        <v>39</v>
      </c>
      <c r="L89" s="60"/>
      <c r="M89" s="60"/>
      <c r="N89" s="60"/>
      <c r="O89" s="41"/>
      <c r="P89" s="52"/>
      <c r="Q89" s="41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0"/>
      <c r="HC89" s="60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0"/>
      <c r="HR89" s="60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0"/>
      <c r="IG89" s="60"/>
      <c r="IH89" s="60"/>
      <c r="II89" s="60"/>
      <c r="IJ89" s="60"/>
      <c r="IK89" s="60"/>
      <c r="IL89" s="60"/>
      <c r="IM89" s="60"/>
      <c r="IN89" s="60"/>
    </row>
    <row r="90" spans="1:248" s="61" customFormat="1" ht="67.900000000000006" customHeight="1" x14ac:dyDescent="0.35">
      <c r="A90" s="1">
        <v>1517330</v>
      </c>
      <c r="B90" s="1">
        <v>7330</v>
      </c>
      <c r="C90" s="51" t="s">
        <v>11</v>
      </c>
      <c r="D90" s="19" t="s">
        <v>82</v>
      </c>
      <c r="E90" s="19"/>
      <c r="F90" s="12"/>
      <c r="G90" s="12"/>
      <c r="H90" s="3">
        <f>H91+H108</f>
        <v>24746476</v>
      </c>
      <c r="I90" s="3">
        <f>I91+I108</f>
        <v>9030000</v>
      </c>
      <c r="J90" s="3">
        <f>J91+J108</f>
        <v>33776476</v>
      </c>
      <c r="K90" s="2"/>
      <c r="L90" s="60"/>
      <c r="M90" s="60"/>
      <c r="N90" s="60"/>
      <c r="O90" s="41"/>
      <c r="P90" s="52"/>
      <c r="Q90" s="41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0"/>
      <c r="FY90" s="60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0"/>
      <c r="GN90" s="60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0"/>
      <c r="HC90" s="60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0"/>
      <c r="HR90" s="60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0"/>
      <c r="IG90" s="60"/>
      <c r="IH90" s="60"/>
      <c r="II90" s="60"/>
      <c r="IJ90" s="60"/>
      <c r="IK90" s="60"/>
      <c r="IL90" s="60"/>
      <c r="IM90" s="60"/>
      <c r="IN90" s="60"/>
    </row>
    <row r="91" spans="1:248" s="61" customFormat="1" ht="19.149999999999999" customHeight="1" x14ac:dyDescent="0.35">
      <c r="A91" s="34"/>
      <c r="B91" s="34"/>
      <c r="C91" s="34"/>
      <c r="D91" s="20"/>
      <c r="E91" s="10" t="s">
        <v>12</v>
      </c>
      <c r="F91" s="31"/>
      <c r="G91" s="31"/>
      <c r="H91" s="3">
        <f>SUM(H92:H107)</f>
        <v>8305996</v>
      </c>
      <c r="I91" s="3">
        <f>SUM(I92:I107)</f>
        <v>1850000</v>
      </c>
      <c r="J91" s="3">
        <f>SUM(J92:J107)</f>
        <v>10155996</v>
      </c>
      <c r="K91" s="34"/>
      <c r="L91" s="60"/>
      <c r="M91" s="60"/>
      <c r="N91" s="60"/>
      <c r="O91" s="41"/>
      <c r="P91" s="52"/>
      <c r="Q91" s="41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0"/>
      <c r="FY91" s="60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0"/>
      <c r="GN91" s="60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0"/>
      <c r="HC91" s="60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0"/>
      <c r="HR91" s="60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0"/>
      <c r="IG91" s="60"/>
      <c r="IH91" s="60"/>
      <c r="II91" s="60"/>
      <c r="IJ91" s="60"/>
      <c r="IK91" s="60"/>
      <c r="IL91" s="60"/>
      <c r="IM91" s="60"/>
      <c r="IN91" s="60"/>
    </row>
    <row r="92" spans="1:248" s="61" customFormat="1" ht="36.6" customHeight="1" x14ac:dyDescent="0.35">
      <c r="A92" s="34"/>
      <c r="B92" s="34"/>
      <c r="C92" s="34"/>
      <c r="D92" s="20"/>
      <c r="E92" s="5" t="s">
        <v>24</v>
      </c>
      <c r="F92" s="13" t="s">
        <v>50</v>
      </c>
      <c r="G92" s="13"/>
      <c r="H92" s="12">
        <f>1500000-1300000</f>
        <v>200000</v>
      </c>
      <c r="I92" s="12"/>
      <c r="J92" s="6">
        <f t="shared" ref="J92:J101" si="26">H92+I92</f>
        <v>200000</v>
      </c>
      <c r="K92" s="58"/>
      <c r="L92" s="60"/>
      <c r="M92" s="60"/>
      <c r="N92" s="60"/>
      <c r="O92" s="41"/>
      <c r="P92" s="52"/>
      <c r="Q92" s="41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0"/>
      <c r="FY92" s="60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0"/>
      <c r="GN92" s="60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0"/>
      <c r="HC92" s="60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0"/>
      <c r="HR92" s="60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0"/>
      <c r="IG92" s="60"/>
      <c r="IH92" s="60"/>
      <c r="II92" s="60"/>
      <c r="IJ92" s="60"/>
      <c r="IK92" s="60"/>
      <c r="IL92" s="60"/>
      <c r="IM92" s="60"/>
      <c r="IN92" s="60"/>
    </row>
    <row r="93" spans="1:248" s="61" customFormat="1" ht="37.15" customHeight="1" x14ac:dyDescent="0.35">
      <c r="A93" s="34"/>
      <c r="B93" s="34"/>
      <c r="C93" s="34"/>
      <c r="D93" s="17"/>
      <c r="E93" s="29" t="s">
        <v>25</v>
      </c>
      <c r="F93" s="12" t="s">
        <v>52</v>
      </c>
      <c r="G93" s="13">
        <v>28556946</v>
      </c>
      <c r="H93" s="12">
        <f>4000000+1000000</f>
        <v>5000000</v>
      </c>
      <c r="I93" s="12"/>
      <c r="J93" s="6">
        <f t="shared" si="26"/>
        <v>5000000</v>
      </c>
      <c r="K93" s="65">
        <v>58</v>
      </c>
      <c r="L93" s="60"/>
      <c r="M93" s="60"/>
      <c r="N93" s="60"/>
      <c r="O93" s="41"/>
      <c r="P93" s="52"/>
      <c r="Q93" s="41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0"/>
      <c r="FY93" s="60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0"/>
      <c r="GN93" s="60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0"/>
      <c r="HC93" s="60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0"/>
      <c r="HR93" s="60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0"/>
      <c r="IG93" s="60"/>
      <c r="IH93" s="60"/>
      <c r="II93" s="60"/>
      <c r="IJ93" s="60"/>
      <c r="IK93" s="60"/>
      <c r="IL93" s="60"/>
      <c r="IM93" s="60"/>
      <c r="IN93" s="60"/>
    </row>
    <row r="94" spans="1:248" s="61" customFormat="1" ht="88.5" customHeight="1" x14ac:dyDescent="0.35">
      <c r="A94" s="34"/>
      <c r="B94" s="34"/>
      <c r="C94" s="34"/>
      <c r="D94" s="17"/>
      <c r="E94" s="11" t="s">
        <v>133</v>
      </c>
      <c r="F94" s="12" t="s">
        <v>59</v>
      </c>
      <c r="G94" s="13"/>
      <c r="H94" s="12"/>
      <c r="I94" s="12">
        <v>1850000</v>
      </c>
      <c r="J94" s="6">
        <f t="shared" si="26"/>
        <v>1850000</v>
      </c>
      <c r="K94" s="58"/>
      <c r="L94" s="60"/>
      <c r="M94" s="60"/>
      <c r="N94" s="60"/>
      <c r="O94" s="41"/>
      <c r="P94" s="52"/>
      <c r="Q94" s="41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0"/>
      <c r="FY94" s="60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0"/>
      <c r="GN94" s="60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0"/>
      <c r="HC94" s="60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0"/>
      <c r="HR94" s="60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0"/>
      <c r="IG94" s="60"/>
      <c r="IH94" s="60"/>
      <c r="II94" s="60"/>
      <c r="IJ94" s="60"/>
      <c r="IK94" s="60"/>
      <c r="IL94" s="60"/>
      <c r="IM94" s="60"/>
      <c r="IN94" s="60"/>
    </row>
    <row r="95" spans="1:248" s="61" customFormat="1" ht="47.25" customHeight="1" x14ac:dyDescent="0.35">
      <c r="A95" s="34"/>
      <c r="B95" s="34"/>
      <c r="C95" s="34"/>
      <c r="D95" s="17"/>
      <c r="E95" s="28" t="s">
        <v>114</v>
      </c>
      <c r="F95" s="32">
        <v>2019</v>
      </c>
      <c r="G95" s="13">
        <v>95761</v>
      </c>
      <c r="H95" s="12">
        <v>92000</v>
      </c>
      <c r="I95" s="12"/>
      <c r="J95" s="6">
        <f t="shared" si="26"/>
        <v>92000</v>
      </c>
      <c r="K95" s="58">
        <v>96</v>
      </c>
      <c r="L95" s="60"/>
      <c r="M95" s="60"/>
      <c r="N95" s="60"/>
      <c r="O95" s="41"/>
      <c r="P95" s="52"/>
      <c r="Q95" s="41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0"/>
      <c r="FY95" s="60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0"/>
      <c r="GN95" s="60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0"/>
      <c r="HC95" s="60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0"/>
      <c r="HR95" s="60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0"/>
      <c r="IG95" s="60"/>
      <c r="IH95" s="60"/>
      <c r="II95" s="60"/>
      <c r="IJ95" s="60"/>
      <c r="IK95" s="60"/>
      <c r="IL95" s="60"/>
      <c r="IM95" s="60"/>
      <c r="IN95" s="60"/>
    </row>
    <row r="96" spans="1:248" s="61" customFormat="1" ht="47.25" customHeight="1" x14ac:dyDescent="0.35">
      <c r="A96" s="34"/>
      <c r="B96" s="34"/>
      <c r="C96" s="34"/>
      <c r="D96" s="17"/>
      <c r="E96" s="28" t="s">
        <v>120</v>
      </c>
      <c r="F96" s="32">
        <v>2019</v>
      </c>
      <c r="G96" s="13"/>
      <c r="H96" s="12">
        <v>130000</v>
      </c>
      <c r="I96" s="12"/>
      <c r="J96" s="6">
        <f t="shared" si="26"/>
        <v>130000</v>
      </c>
      <c r="K96" s="58"/>
      <c r="L96" s="60"/>
      <c r="M96" s="60"/>
      <c r="N96" s="60"/>
      <c r="O96" s="41"/>
      <c r="P96" s="52"/>
      <c r="Q96" s="41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0"/>
      <c r="GN96" s="60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0"/>
      <c r="HC96" s="60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0"/>
      <c r="HR96" s="60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0"/>
      <c r="IG96" s="60"/>
      <c r="IH96" s="60"/>
      <c r="II96" s="60"/>
      <c r="IJ96" s="60"/>
      <c r="IK96" s="60"/>
      <c r="IL96" s="60"/>
      <c r="IM96" s="60"/>
      <c r="IN96" s="60"/>
    </row>
    <row r="97" spans="1:248" s="61" customFormat="1" ht="47.25" customHeight="1" x14ac:dyDescent="0.35">
      <c r="A97" s="34"/>
      <c r="B97" s="34"/>
      <c r="C97" s="34"/>
      <c r="D97" s="17"/>
      <c r="E97" s="28" t="s">
        <v>124</v>
      </c>
      <c r="F97" s="32">
        <v>2019</v>
      </c>
      <c r="G97" s="13"/>
      <c r="H97" s="12">
        <v>170457</v>
      </c>
      <c r="I97" s="12"/>
      <c r="J97" s="6">
        <f t="shared" si="26"/>
        <v>170457</v>
      </c>
      <c r="K97" s="58"/>
      <c r="L97" s="60"/>
      <c r="M97" s="60"/>
      <c r="N97" s="60"/>
      <c r="O97" s="41"/>
      <c r="P97" s="52"/>
      <c r="Q97" s="41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0"/>
      <c r="HR97" s="60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0"/>
      <c r="IG97" s="60"/>
      <c r="IH97" s="60"/>
      <c r="II97" s="60"/>
      <c r="IJ97" s="60"/>
      <c r="IK97" s="60"/>
      <c r="IL97" s="60"/>
      <c r="IM97" s="60"/>
      <c r="IN97" s="60"/>
    </row>
    <row r="98" spans="1:248" s="61" customFormat="1" ht="57.75" customHeight="1" x14ac:dyDescent="0.35">
      <c r="A98" s="34"/>
      <c r="B98" s="34"/>
      <c r="C98" s="34"/>
      <c r="D98" s="17"/>
      <c r="E98" s="28" t="s">
        <v>115</v>
      </c>
      <c r="F98" s="32">
        <v>2019</v>
      </c>
      <c r="G98" s="13">
        <v>102782</v>
      </c>
      <c r="H98" s="12">
        <v>98765</v>
      </c>
      <c r="I98" s="12"/>
      <c r="J98" s="6">
        <f t="shared" si="26"/>
        <v>98765</v>
      </c>
      <c r="K98" s="58">
        <v>96</v>
      </c>
      <c r="L98" s="60"/>
      <c r="M98" s="60"/>
      <c r="N98" s="60"/>
      <c r="O98" s="41"/>
      <c r="P98" s="52"/>
      <c r="Q98" s="41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</row>
    <row r="99" spans="1:248" s="61" customFormat="1" ht="46.9" customHeight="1" x14ac:dyDescent="0.35">
      <c r="A99" s="34"/>
      <c r="B99" s="34"/>
      <c r="C99" s="34"/>
      <c r="D99" s="17"/>
      <c r="E99" s="28" t="s">
        <v>117</v>
      </c>
      <c r="F99" s="32">
        <v>2019</v>
      </c>
      <c r="G99" s="13"/>
      <c r="H99" s="12">
        <f>171000-167000</f>
        <v>4000</v>
      </c>
      <c r="I99" s="12"/>
      <c r="J99" s="6">
        <f>I99+H99</f>
        <v>4000</v>
      </c>
      <c r="K99" s="58"/>
      <c r="L99" s="60"/>
      <c r="M99" s="60"/>
      <c r="N99" s="60"/>
      <c r="O99" s="41"/>
      <c r="P99" s="52"/>
      <c r="Q99" s="41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0"/>
      <c r="FY99" s="60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0"/>
      <c r="GN99" s="60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0"/>
      <c r="HC99" s="60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0"/>
      <c r="HR99" s="60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0"/>
      <c r="IG99" s="60"/>
      <c r="IH99" s="60"/>
      <c r="II99" s="60"/>
      <c r="IJ99" s="60"/>
      <c r="IK99" s="60"/>
      <c r="IL99" s="60"/>
      <c r="IM99" s="60"/>
      <c r="IN99" s="60"/>
    </row>
    <row r="100" spans="1:248" s="61" customFormat="1" ht="46.9" customHeight="1" x14ac:dyDescent="0.35">
      <c r="A100" s="34"/>
      <c r="B100" s="34"/>
      <c r="C100" s="34"/>
      <c r="D100" s="17"/>
      <c r="E100" s="28" t="s">
        <v>125</v>
      </c>
      <c r="F100" s="32">
        <v>2019</v>
      </c>
      <c r="G100" s="13"/>
      <c r="H100" s="12">
        <v>110000</v>
      </c>
      <c r="I100" s="12"/>
      <c r="J100" s="6">
        <f>I100+H100</f>
        <v>110000</v>
      </c>
      <c r="K100" s="58"/>
      <c r="L100" s="60"/>
      <c r="M100" s="60"/>
      <c r="N100" s="60"/>
      <c r="O100" s="41"/>
      <c r="P100" s="52"/>
      <c r="Q100" s="41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0"/>
      <c r="FY100" s="60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0"/>
      <c r="GN100" s="60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0"/>
      <c r="HC100" s="60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0"/>
      <c r="HR100" s="60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0"/>
      <c r="IG100" s="60"/>
      <c r="IH100" s="60"/>
      <c r="II100" s="60"/>
      <c r="IJ100" s="60"/>
      <c r="IK100" s="60"/>
      <c r="IL100" s="60"/>
      <c r="IM100" s="60"/>
      <c r="IN100" s="60"/>
    </row>
    <row r="101" spans="1:248" s="61" customFormat="1" ht="44.45" customHeight="1" x14ac:dyDescent="0.35">
      <c r="A101" s="34"/>
      <c r="B101" s="34"/>
      <c r="C101" s="34"/>
      <c r="D101" s="17"/>
      <c r="E101" s="28" t="s">
        <v>94</v>
      </c>
      <c r="F101" s="12" t="s">
        <v>50</v>
      </c>
      <c r="G101" s="13">
        <v>167618</v>
      </c>
      <c r="H101" s="12">
        <v>161733</v>
      </c>
      <c r="I101" s="12"/>
      <c r="J101" s="6">
        <f t="shared" si="26"/>
        <v>161733</v>
      </c>
      <c r="K101" s="58">
        <v>98</v>
      </c>
      <c r="L101" s="60"/>
      <c r="M101" s="60"/>
      <c r="N101" s="60"/>
      <c r="O101" s="41"/>
      <c r="P101" s="52"/>
      <c r="Q101" s="41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0"/>
      <c r="HR101" s="60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0"/>
      <c r="IG101" s="60"/>
      <c r="IH101" s="60"/>
      <c r="II101" s="60"/>
      <c r="IJ101" s="60"/>
      <c r="IK101" s="60"/>
      <c r="IL101" s="60"/>
      <c r="IM101" s="60"/>
      <c r="IN101" s="60"/>
    </row>
    <row r="102" spans="1:248" s="61" customFormat="1" ht="40.15" customHeight="1" x14ac:dyDescent="0.35">
      <c r="A102" s="34"/>
      <c r="B102" s="34"/>
      <c r="C102" s="34"/>
      <c r="D102" s="20"/>
      <c r="E102" s="29" t="s">
        <v>103</v>
      </c>
      <c r="F102" s="13" t="s">
        <v>50</v>
      </c>
      <c r="G102" s="13">
        <v>590105</v>
      </c>
      <c r="H102" s="12">
        <v>83465</v>
      </c>
      <c r="I102" s="12"/>
      <c r="J102" s="6">
        <f t="shared" ref="J102:J107" si="27">H102+I102</f>
        <v>83465</v>
      </c>
      <c r="K102" s="58">
        <v>95</v>
      </c>
      <c r="L102" s="60"/>
      <c r="M102" s="60"/>
      <c r="N102" s="60"/>
      <c r="O102" s="41"/>
      <c r="P102" s="52"/>
      <c r="Q102" s="41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0"/>
      <c r="FY102" s="60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0"/>
      <c r="GN102" s="60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0"/>
      <c r="HC102" s="60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0"/>
      <c r="HR102" s="60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0"/>
      <c r="IG102" s="60"/>
      <c r="IH102" s="60"/>
      <c r="II102" s="60"/>
      <c r="IJ102" s="60"/>
      <c r="IK102" s="60"/>
      <c r="IL102" s="60"/>
      <c r="IM102" s="60"/>
      <c r="IN102" s="60"/>
    </row>
    <row r="103" spans="1:248" s="64" customFormat="1" ht="39" customHeight="1" x14ac:dyDescent="0.35">
      <c r="A103" s="66"/>
      <c r="B103" s="66"/>
      <c r="C103" s="66"/>
      <c r="D103" s="20"/>
      <c r="E103" s="29" t="s">
        <v>104</v>
      </c>
      <c r="F103" s="33" t="s">
        <v>50</v>
      </c>
      <c r="G103" s="33">
        <v>634164</v>
      </c>
      <c r="H103" s="6">
        <v>175501</v>
      </c>
      <c r="I103" s="6"/>
      <c r="J103" s="6">
        <f t="shared" si="27"/>
        <v>175501</v>
      </c>
      <c r="K103" s="65">
        <v>94</v>
      </c>
      <c r="L103" s="60"/>
      <c r="M103" s="60"/>
      <c r="N103" s="60"/>
      <c r="O103" s="41"/>
      <c r="P103" s="52"/>
      <c r="Q103" s="41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X103" s="63"/>
      <c r="CY103" s="63"/>
      <c r="CZ103" s="63"/>
      <c r="DA103" s="63"/>
      <c r="DB103" s="63"/>
      <c r="DC103" s="63"/>
      <c r="DD103" s="63"/>
      <c r="DE103" s="63"/>
      <c r="DF103" s="63"/>
      <c r="DG103" s="63"/>
      <c r="DH103" s="63"/>
      <c r="DI103" s="63"/>
      <c r="DJ103" s="63"/>
      <c r="DK103" s="63"/>
      <c r="DL103" s="63"/>
      <c r="DM103" s="63"/>
      <c r="DN103" s="63"/>
      <c r="DO103" s="63"/>
      <c r="DP103" s="63"/>
      <c r="DQ103" s="63"/>
      <c r="DR103" s="63"/>
      <c r="DS103" s="63"/>
      <c r="DT103" s="63"/>
      <c r="DU103" s="63"/>
      <c r="DV103" s="63"/>
      <c r="DW103" s="63"/>
      <c r="DX103" s="63"/>
      <c r="DY103" s="63"/>
      <c r="DZ103" s="63"/>
      <c r="EA103" s="63"/>
      <c r="EB103" s="63"/>
      <c r="EC103" s="63"/>
      <c r="ED103" s="63"/>
      <c r="EE103" s="63"/>
      <c r="EF103" s="63"/>
      <c r="EG103" s="63"/>
      <c r="EH103" s="63"/>
      <c r="EI103" s="63"/>
      <c r="EJ103" s="63"/>
      <c r="EK103" s="63"/>
      <c r="EL103" s="63"/>
      <c r="EM103" s="63"/>
      <c r="EN103" s="63"/>
      <c r="EO103" s="63"/>
      <c r="EP103" s="63"/>
      <c r="EQ103" s="63"/>
      <c r="ER103" s="63"/>
      <c r="ES103" s="63"/>
      <c r="ET103" s="63"/>
      <c r="EU103" s="63"/>
      <c r="EV103" s="63"/>
      <c r="EW103" s="63"/>
      <c r="EX103" s="63"/>
      <c r="EY103" s="63"/>
      <c r="EZ103" s="63"/>
      <c r="FA103" s="63"/>
      <c r="FB103" s="63"/>
      <c r="FC103" s="63"/>
      <c r="FD103" s="63"/>
      <c r="FE103" s="63"/>
      <c r="FF103" s="63"/>
      <c r="FG103" s="63"/>
      <c r="FH103" s="63"/>
      <c r="FI103" s="63"/>
      <c r="FJ103" s="63"/>
      <c r="FK103" s="63"/>
      <c r="FL103" s="63"/>
      <c r="FM103" s="63"/>
      <c r="FN103" s="63"/>
      <c r="FO103" s="63"/>
      <c r="FP103" s="63"/>
      <c r="FQ103" s="63"/>
      <c r="FR103" s="63"/>
      <c r="FS103" s="63"/>
      <c r="FT103" s="63"/>
      <c r="FU103" s="63"/>
      <c r="FV103" s="63"/>
      <c r="FW103" s="63"/>
      <c r="FX103" s="63"/>
      <c r="FY103" s="63"/>
      <c r="FZ103" s="63"/>
      <c r="GA103" s="63"/>
      <c r="GB103" s="63"/>
      <c r="GC103" s="63"/>
      <c r="GD103" s="63"/>
      <c r="GE103" s="63"/>
      <c r="GF103" s="63"/>
      <c r="GG103" s="63"/>
      <c r="GH103" s="63"/>
      <c r="GI103" s="63"/>
      <c r="GJ103" s="63"/>
      <c r="GK103" s="63"/>
      <c r="GL103" s="63"/>
      <c r="GM103" s="63"/>
      <c r="GN103" s="63"/>
      <c r="GO103" s="63"/>
      <c r="GP103" s="63"/>
      <c r="GQ103" s="63"/>
      <c r="GR103" s="63"/>
      <c r="GS103" s="63"/>
      <c r="GT103" s="63"/>
      <c r="GU103" s="63"/>
      <c r="GV103" s="63"/>
      <c r="GW103" s="63"/>
      <c r="GX103" s="63"/>
      <c r="GY103" s="63"/>
      <c r="GZ103" s="63"/>
      <c r="HA103" s="63"/>
      <c r="HB103" s="63"/>
      <c r="HC103" s="63"/>
      <c r="HD103" s="63"/>
      <c r="HE103" s="63"/>
      <c r="HF103" s="63"/>
      <c r="HG103" s="63"/>
      <c r="HH103" s="63"/>
      <c r="HI103" s="63"/>
      <c r="HJ103" s="63"/>
      <c r="HK103" s="63"/>
      <c r="HL103" s="63"/>
      <c r="HM103" s="63"/>
      <c r="HN103" s="63"/>
      <c r="HO103" s="63"/>
      <c r="HP103" s="63"/>
      <c r="HQ103" s="63"/>
      <c r="HR103" s="63"/>
      <c r="HS103" s="63"/>
      <c r="HT103" s="63"/>
      <c r="HU103" s="63"/>
      <c r="HV103" s="63"/>
      <c r="HW103" s="63"/>
      <c r="HX103" s="63"/>
      <c r="HY103" s="63"/>
      <c r="HZ103" s="63"/>
      <c r="IA103" s="63"/>
      <c r="IB103" s="63"/>
      <c r="IC103" s="63"/>
      <c r="ID103" s="63"/>
      <c r="IE103" s="63"/>
      <c r="IF103" s="63"/>
      <c r="IG103" s="63"/>
      <c r="IH103" s="63"/>
      <c r="II103" s="63"/>
      <c r="IJ103" s="63"/>
      <c r="IK103" s="63"/>
      <c r="IL103" s="63"/>
      <c r="IM103" s="63"/>
      <c r="IN103" s="63"/>
    </row>
    <row r="104" spans="1:248" s="61" customFormat="1" ht="26.45" customHeight="1" x14ac:dyDescent="0.35">
      <c r="A104" s="34"/>
      <c r="B104" s="34"/>
      <c r="C104" s="34"/>
      <c r="D104" s="20"/>
      <c r="E104" s="29" t="s">
        <v>105</v>
      </c>
      <c r="F104" s="13" t="s">
        <v>50</v>
      </c>
      <c r="G104" s="13">
        <v>471924</v>
      </c>
      <c r="H104" s="12">
        <f>178596+35</f>
        <v>178631</v>
      </c>
      <c r="I104" s="12"/>
      <c r="J104" s="6">
        <f t="shared" si="27"/>
        <v>178631</v>
      </c>
      <c r="K104" s="58">
        <v>87</v>
      </c>
      <c r="L104" s="60"/>
      <c r="M104" s="60"/>
      <c r="N104" s="60"/>
      <c r="O104" s="41"/>
      <c r="P104" s="52"/>
      <c r="Q104" s="41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0"/>
      <c r="FY104" s="60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0"/>
      <c r="GN104" s="60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0"/>
      <c r="HC104" s="60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0"/>
      <c r="HR104" s="60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0"/>
      <c r="IG104" s="60"/>
      <c r="IH104" s="60"/>
      <c r="II104" s="60"/>
      <c r="IJ104" s="60"/>
      <c r="IK104" s="60"/>
      <c r="IL104" s="60"/>
      <c r="IM104" s="60"/>
      <c r="IN104" s="60"/>
    </row>
    <row r="105" spans="1:248" s="61" customFormat="1" ht="76.5" customHeight="1" x14ac:dyDescent="0.35">
      <c r="A105" s="34"/>
      <c r="B105" s="34"/>
      <c r="C105" s="34"/>
      <c r="D105" s="20"/>
      <c r="E105" s="29" t="s">
        <v>106</v>
      </c>
      <c r="F105" s="13" t="s">
        <v>50</v>
      </c>
      <c r="G105" s="13">
        <v>536948</v>
      </c>
      <c r="H105" s="12">
        <f>18724+220</f>
        <v>18944</v>
      </c>
      <c r="I105" s="12"/>
      <c r="J105" s="6">
        <f t="shared" si="27"/>
        <v>18944</v>
      </c>
      <c r="K105" s="58">
        <v>96</v>
      </c>
      <c r="L105" s="60"/>
      <c r="M105" s="60"/>
      <c r="N105" s="60"/>
      <c r="O105" s="41"/>
      <c r="P105" s="52"/>
      <c r="Q105" s="41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0"/>
      <c r="EF105" s="60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0"/>
      <c r="GN105" s="60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0"/>
      <c r="HC105" s="60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0"/>
      <c r="HR105" s="60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0"/>
      <c r="IG105" s="60"/>
      <c r="IH105" s="60"/>
      <c r="II105" s="60"/>
      <c r="IJ105" s="60"/>
      <c r="IK105" s="60"/>
      <c r="IL105" s="60"/>
      <c r="IM105" s="60"/>
      <c r="IN105" s="60"/>
    </row>
    <row r="106" spans="1:248" s="61" customFormat="1" ht="38.450000000000003" customHeight="1" x14ac:dyDescent="0.35">
      <c r="A106" s="34"/>
      <c r="B106" s="34"/>
      <c r="C106" s="34"/>
      <c r="D106" s="20"/>
      <c r="E106" s="29" t="s">
        <v>107</v>
      </c>
      <c r="F106" s="13" t="s">
        <v>50</v>
      </c>
      <c r="G106" s="13">
        <v>1651333</v>
      </c>
      <c r="H106" s="12">
        <v>1276500</v>
      </c>
      <c r="I106" s="12"/>
      <c r="J106" s="6">
        <f t="shared" si="27"/>
        <v>1276500</v>
      </c>
      <c r="K106" s="58">
        <v>96</v>
      </c>
      <c r="L106" s="60"/>
      <c r="M106" s="60"/>
      <c r="N106" s="60"/>
      <c r="O106" s="41"/>
      <c r="P106" s="52"/>
      <c r="Q106" s="41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0"/>
      <c r="HC106" s="60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0"/>
      <c r="HR106" s="60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0"/>
      <c r="IG106" s="60"/>
      <c r="IH106" s="60"/>
      <c r="II106" s="60"/>
      <c r="IJ106" s="60"/>
      <c r="IK106" s="60"/>
      <c r="IL106" s="60"/>
      <c r="IM106" s="60"/>
      <c r="IN106" s="60"/>
    </row>
    <row r="107" spans="1:248" s="61" customFormat="1" ht="27.6" customHeight="1" x14ac:dyDescent="0.35">
      <c r="A107" s="34"/>
      <c r="B107" s="34"/>
      <c r="C107" s="34"/>
      <c r="D107" s="20"/>
      <c r="E107" s="29" t="s">
        <v>108</v>
      </c>
      <c r="F107" s="13" t="s">
        <v>50</v>
      </c>
      <c r="G107" s="13">
        <v>1135462</v>
      </c>
      <c r="H107" s="12">
        <f>605000+1000</f>
        <v>606000</v>
      </c>
      <c r="I107" s="12"/>
      <c r="J107" s="6">
        <f t="shared" si="27"/>
        <v>606000</v>
      </c>
      <c r="K107" s="58">
        <v>88</v>
      </c>
      <c r="L107" s="63"/>
      <c r="M107" s="60"/>
      <c r="N107" s="60"/>
      <c r="O107" s="41"/>
      <c r="P107" s="52"/>
      <c r="Q107" s="41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0"/>
      <c r="GN107" s="60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0"/>
      <c r="HC107" s="60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0"/>
      <c r="HR107" s="60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0"/>
      <c r="IG107" s="60"/>
      <c r="IH107" s="60"/>
      <c r="II107" s="60"/>
      <c r="IJ107" s="60"/>
      <c r="IK107" s="60"/>
      <c r="IL107" s="60"/>
      <c r="IM107" s="60"/>
      <c r="IN107" s="60"/>
    </row>
    <row r="108" spans="1:248" s="61" customFormat="1" ht="36" customHeight="1" x14ac:dyDescent="0.35">
      <c r="A108" s="34"/>
      <c r="B108" s="34"/>
      <c r="C108" s="34"/>
      <c r="D108" s="20"/>
      <c r="E108" s="4" t="s">
        <v>15</v>
      </c>
      <c r="F108" s="12"/>
      <c r="G108" s="13"/>
      <c r="H108" s="3">
        <f>SUM(H109:H121)</f>
        <v>16440480</v>
      </c>
      <c r="I108" s="3">
        <f>SUM(I109:I121)</f>
        <v>7180000</v>
      </c>
      <c r="J108" s="3">
        <f>SUM(J109:J121)</f>
        <v>23620480</v>
      </c>
      <c r="K108" s="58"/>
      <c r="L108" s="60"/>
      <c r="M108" s="63"/>
      <c r="N108" s="63"/>
      <c r="O108" s="41"/>
      <c r="P108" s="52"/>
      <c r="Q108" s="41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60"/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60"/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60"/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60"/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60"/>
      <c r="FX108" s="60"/>
      <c r="FY108" s="60"/>
      <c r="FZ108" s="60"/>
      <c r="GA108" s="60"/>
      <c r="GB108" s="60"/>
      <c r="GC108" s="60"/>
      <c r="GD108" s="60"/>
      <c r="GE108" s="60"/>
      <c r="GF108" s="60"/>
      <c r="GG108" s="60"/>
      <c r="GH108" s="60"/>
      <c r="GI108" s="60"/>
      <c r="GJ108" s="60"/>
      <c r="GK108" s="60"/>
      <c r="GL108" s="60"/>
      <c r="GM108" s="60"/>
      <c r="GN108" s="60"/>
      <c r="GO108" s="60"/>
      <c r="GP108" s="60"/>
      <c r="GQ108" s="60"/>
      <c r="GR108" s="60"/>
      <c r="GS108" s="60"/>
      <c r="GT108" s="60"/>
      <c r="GU108" s="60"/>
      <c r="GV108" s="60"/>
      <c r="GW108" s="60"/>
      <c r="GX108" s="60"/>
      <c r="GY108" s="60"/>
      <c r="GZ108" s="60"/>
      <c r="HA108" s="60"/>
      <c r="HB108" s="60"/>
      <c r="HC108" s="60"/>
      <c r="HD108" s="60"/>
      <c r="HE108" s="60"/>
      <c r="HF108" s="60"/>
      <c r="HG108" s="60"/>
      <c r="HH108" s="60"/>
      <c r="HI108" s="60"/>
      <c r="HJ108" s="60"/>
      <c r="HK108" s="60"/>
      <c r="HL108" s="60"/>
      <c r="HM108" s="60"/>
      <c r="HN108" s="60"/>
      <c r="HO108" s="60"/>
      <c r="HP108" s="60"/>
      <c r="HQ108" s="60"/>
      <c r="HR108" s="60"/>
      <c r="HS108" s="60"/>
      <c r="HT108" s="60"/>
      <c r="HU108" s="60"/>
      <c r="HV108" s="60"/>
      <c r="HW108" s="60"/>
      <c r="HX108" s="60"/>
      <c r="HY108" s="60"/>
      <c r="HZ108" s="60"/>
      <c r="IA108" s="60"/>
      <c r="IB108" s="60"/>
      <c r="IC108" s="60"/>
      <c r="ID108" s="60"/>
      <c r="IE108" s="60"/>
      <c r="IF108" s="60"/>
      <c r="IG108" s="60"/>
      <c r="IH108" s="60"/>
      <c r="II108" s="60"/>
      <c r="IJ108" s="60"/>
      <c r="IK108" s="60"/>
      <c r="IL108" s="60"/>
      <c r="IM108" s="60"/>
      <c r="IN108" s="60"/>
    </row>
    <row r="109" spans="1:248" s="61" customFormat="1" ht="49.5" customHeight="1" x14ac:dyDescent="0.35">
      <c r="A109" s="34"/>
      <c r="B109" s="34"/>
      <c r="C109" s="34"/>
      <c r="D109" s="20"/>
      <c r="E109" s="28" t="s">
        <v>37</v>
      </c>
      <c r="F109" s="2">
        <v>2019</v>
      </c>
      <c r="G109" s="13">
        <v>1488288</v>
      </c>
      <c r="H109" s="12">
        <f>1000000+336000+100000</f>
        <v>1436000</v>
      </c>
      <c r="I109" s="12"/>
      <c r="J109" s="6">
        <f t="shared" ref="J109:J121" si="28">H109+I109</f>
        <v>1436000</v>
      </c>
      <c r="K109" s="58">
        <v>90</v>
      </c>
      <c r="L109" s="60"/>
      <c r="M109" s="60"/>
      <c r="N109" s="60"/>
      <c r="O109" s="41"/>
      <c r="P109" s="52"/>
      <c r="Q109" s="41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  <c r="GF109" s="60"/>
      <c r="GG109" s="60"/>
      <c r="GH109" s="60"/>
      <c r="GI109" s="60"/>
      <c r="GJ109" s="60"/>
      <c r="GK109" s="60"/>
      <c r="GL109" s="60"/>
      <c r="GM109" s="60"/>
      <c r="GN109" s="60"/>
      <c r="GO109" s="60"/>
      <c r="GP109" s="60"/>
      <c r="GQ109" s="60"/>
      <c r="GR109" s="60"/>
      <c r="GS109" s="60"/>
      <c r="GT109" s="60"/>
      <c r="GU109" s="60"/>
      <c r="GV109" s="60"/>
      <c r="GW109" s="60"/>
      <c r="GX109" s="60"/>
      <c r="GY109" s="60"/>
      <c r="GZ109" s="60"/>
      <c r="HA109" s="60"/>
      <c r="HB109" s="60"/>
      <c r="HC109" s="60"/>
      <c r="HD109" s="60"/>
      <c r="HE109" s="60"/>
      <c r="HF109" s="60"/>
      <c r="HG109" s="60"/>
      <c r="HH109" s="60"/>
      <c r="HI109" s="60"/>
      <c r="HJ109" s="60"/>
      <c r="HK109" s="60"/>
      <c r="HL109" s="60"/>
      <c r="HM109" s="60"/>
      <c r="HN109" s="60"/>
      <c r="HO109" s="60"/>
      <c r="HP109" s="60"/>
      <c r="HQ109" s="60"/>
      <c r="HR109" s="60"/>
      <c r="HS109" s="60"/>
      <c r="HT109" s="60"/>
      <c r="HU109" s="60"/>
      <c r="HV109" s="60"/>
      <c r="HW109" s="60"/>
      <c r="HX109" s="60"/>
      <c r="HY109" s="60"/>
      <c r="HZ109" s="60"/>
      <c r="IA109" s="60"/>
      <c r="IB109" s="60"/>
      <c r="IC109" s="60"/>
      <c r="ID109" s="60"/>
      <c r="IE109" s="60"/>
      <c r="IF109" s="60"/>
      <c r="IG109" s="60"/>
      <c r="IH109" s="60"/>
      <c r="II109" s="60"/>
      <c r="IJ109" s="60"/>
      <c r="IK109" s="60"/>
      <c r="IL109" s="60"/>
      <c r="IM109" s="60"/>
      <c r="IN109" s="60"/>
    </row>
    <row r="110" spans="1:248" s="61" customFormat="1" ht="49.5" customHeight="1" x14ac:dyDescent="0.35">
      <c r="A110" s="34"/>
      <c r="B110" s="34"/>
      <c r="C110" s="34"/>
      <c r="D110" s="20"/>
      <c r="E110" s="28" t="s">
        <v>95</v>
      </c>
      <c r="F110" s="2">
        <v>2019</v>
      </c>
      <c r="G110" s="13">
        <v>1478784</v>
      </c>
      <c r="H110" s="12">
        <v>1500000</v>
      </c>
      <c r="I110" s="12"/>
      <c r="J110" s="6">
        <f t="shared" si="28"/>
        <v>1500000</v>
      </c>
      <c r="K110" s="58">
        <v>100</v>
      </c>
      <c r="L110" s="60"/>
      <c r="M110" s="60"/>
      <c r="N110" s="60"/>
      <c r="O110" s="41"/>
      <c r="P110" s="52"/>
      <c r="Q110" s="41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60"/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60"/>
      <c r="FX110" s="60"/>
      <c r="FY110" s="60"/>
      <c r="FZ110" s="60"/>
      <c r="GA110" s="60"/>
      <c r="GB110" s="60"/>
      <c r="GC110" s="60"/>
      <c r="GD110" s="60"/>
      <c r="GE110" s="60"/>
      <c r="GF110" s="60"/>
      <c r="GG110" s="60"/>
      <c r="GH110" s="60"/>
      <c r="GI110" s="60"/>
      <c r="GJ110" s="60"/>
      <c r="GK110" s="60"/>
      <c r="GL110" s="60"/>
      <c r="GM110" s="60"/>
      <c r="GN110" s="60"/>
      <c r="GO110" s="60"/>
      <c r="GP110" s="60"/>
      <c r="GQ110" s="60"/>
      <c r="GR110" s="60"/>
      <c r="GS110" s="60"/>
      <c r="GT110" s="60"/>
      <c r="GU110" s="60"/>
      <c r="GV110" s="60"/>
      <c r="GW110" s="60"/>
      <c r="GX110" s="60"/>
      <c r="GY110" s="60"/>
      <c r="GZ110" s="60"/>
      <c r="HA110" s="60"/>
      <c r="HB110" s="60"/>
      <c r="HC110" s="60"/>
      <c r="HD110" s="60"/>
      <c r="HE110" s="60"/>
      <c r="HF110" s="60"/>
      <c r="HG110" s="60"/>
      <c r="HH110" s="60"/>
      <c r="HI110" s="60"/>
      <c r="HJ110" s="60"/>
      <c r="HK110" s="60"/>
      <c r="HL110" s="60"/>
      <c r="HM110" s="60"/>
      <c r="HN110" s="60"/>
      <c r="HO110" s="60"/>
      <c r="HP110" s="60"/>
      <c r="HQ110" s="60"/>
      <c r="HR110" s="60"/>
      <c r="HS110" s="60"/>
      <c r="HT110" s="60"/>
      <c r="HU110" s="60"/>
      <c r="HV110" s="60"/>
      <c r="HW110" s="60"/>
      <c r="HX110" s="60"/>
      <c r="HY110" s="60"/>
      <c r="HZ110" s="60"/>
      <c r="IA110" s="60"/>
      <c r="IB110" s="60"/>
      <c r="IC110" s="60"/>
      <c r="ID110" s="60"/>
      <c r="IE110" s="60"/>
      <c r="IF110" s="60"/>
      <c r="IG110" s="60"/>
      <c r="IH110" s="60"/>
      <c r="II110" s="60"/>
      <c r="IJ110" s="60"/>
      <c r="IK110" s="60"/>
      <c r="IL110" s="60"/>
      <c r="IM110" s="60"/>
      <c r="IN110" s="60"/>
    </row>
    <row r="111" spans="1:248" s="61" customFormat="1" ht="51" customHeight="1" x14ac:dyDescent="0.35">
      <c r="A111" s="34"/>
      <c r="B111" s="34"/>
      <c r="C111" s="34"/>
      <c r="D111" s="20"/>
      <c r="E111" s="28" t="s">
        <v>121</v>
      </c>
      <c r="F111" s="2">
        <v>2019</v>
      </c>
      <c r="G111" s="13"/>
      <c r="H111" s="12">
        <f>1000000+400000</f>
        <v>1400000</v>
      </c>
      <c r="I111" s="12"/>
      <c r="J111" s="6">
        <f t="shared" si="28"/>
        <v>1400000</v>
      </c>
      <c r="K111" s="58"/>
      <c r="L111" s="60"/>
      <c r="M111" s="60"/>
      <c r="N111" s="60"/>
      <c r="O111" s="41"/>
      <c r="P111" s="52"/>
      <c r="Q111" s="41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H111" s="60"/>
      <c r="DI111" s="60"/>
      <c r="DJ111" s="60"/>
      <c r="DK111" s="60"/>
      <c r="DL111" s="60"/>
      <c r="DM111" s="60"/>
      <c r="DN111" s="60"/>
      <c r="DO111" s="60"/>
      <c r="DP111" s="60"/>
      <c r="DQ111" s="60"/>
      <c r="DR111" s="60"/>
      <c r="DS111" s="60"/>
      <c r="DT111" s="60"/>
      <c r="DU111" s="60"/>
      <c r="DV111" s="60"/>
      <c r="DW111" s="60"/>
      <c r="DX111" s="60"/>
      <c r="DY111" s="60"/>
      <c r="DZ111" s="60"/>
      <c r="EA111" s="60"/>
      <c r="EB111" s="60"/>
      <c r="EC111" s="60"/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60"/>
      <c r="EZ111" s="60"/>
      <c r="FA111" s="60"/>
      <c r="FB111" s="60"/>
      <c r="FC111" s="60"/>
      <c r="FD111" s="60"/>
      <c r="FE111" s="60"/>
      <c r="FF111" s="60"/>
      <c r="FG111" s="60"/>
      <c r="FH111" s="60"/>
      <c r="FI111" s="60"/>
      <c r="FJ111" s="60"/>
      <c r="FK111" s="60"/>
      <c r="FL111" s="60"/>
      <c r="FM111" s="60"/>
      <c r="FN111" s="60"/>
      <c r="FO111" s="60"/>
      <c r="FP111" s="60"/>
      <c r="FQ111" s="60"/>
      <c r="FR111" s="60"/>
      <c r="FS111" s="60"/>
      <c r="FT111" s="60"/>
      <c r="FU111" s="60"/>
      <c r="FV111" s="60"/>
      <c r="FW111" s="60"/>
      <c r="FX111" s="60"/>
      <c r="FY111" s="60"/>
      <c r="FZ111" s="60"/>
      <c r="GA111" s="60"/>
      <c r="GB111" s="60"/>
      <c r="GC111" s="60"/>
      <c r="GD111" s="60"/>
      <c r="GE111" s="60"/>
      <c r="GF111" s="60"/>
      <c r="GG111" s="60"/>
      <c r="GH111" s="60"/>
      <c r="GI111" s="60"/>
      <c r="GJ111" s="60"/>
      <c r="GK111" s="60"/>
      <c r="GL111" s="60"/>
      <c r="GM111" s="60"/>
      <c r="GN111" s="60"/>
      <c r="GO111" s="60"/>
      <c r="GP111" s="60"/>
      <c r="GQ111" s="60"/>
      <c r="GR111" s="60"/>
      <c r="GS111" s="60"/>
      <c r="GT111" s="60"/>
      <c r="GU111" s="60"/>
      <c r="GV111" s="60"/>
      <c r="GW111" s="60"/>
      <c r="GX111" s="60"/>
      <c r="GY111" s="60"/>
      <c r="GZ111" s="60"/>
      <c r="HA111" s="60"/>
      <c r="HB111" s="60"/>
      <c r="HC111" s="60"/>
      <c r="HD111" s="60"/>
      <c r="HE111" s="60"/>
      <c r="HF111" s="60"/>
      <c r="HG111" s="60"/>
      <c r="HH111" s="60"/>
      <c r="HI111" s="60"/>
      <c r="HJ111" s="60"/>
      <c r="HK111" s="60"/>
      <c r="HL111" s="60"/>
      <c r="HM111" s="60"/>
      <c r="HN111" s="60"/>
      <c r="HO111" s="60"/>
      <c r="HP111" s="60"/>
      <c r="HQ111" s="60"/>
      <c r="HR111" s="60"/>
      <c r="HS111" s="60"/>
      <c r="HT111" s="60"/>
      <c r="HU111" s="60"/>
      <c r="HV111" s="60"/>
      <c r="HW111" s="60"/>
      <c r="HX111" s="60"/>
      <c r="HY111" s="60"/>
      <c r="HZ111" s="60"/>
      <c r="IA111" s="60"/>
      <c r="IB111" s="60"/>
      <c r="IC111" s="60"/>
      <c r="ID111" s="60"/>
      <c r="IE111" s="60"/>
      <c r="IF111" s="60"/>
      <c r="IG111" s="60"/>
      <c r="IH111" s="60"/>
      <c r="II111" s="60"/>
      <c r="IJ111" s="60"/>
      <c r="IK111" s="60"/>
      <c r="IL111" s="60"/>
      <c r="IM111" s="60"/>
      <c r="IN111" s="60"/>
    </row>
    <row r="112" spans="1:248" s="61" customFormat="1" ht="53.25" customHeight="1" x14ac:dyDescent="0.35">
      <c r="A112" s="34"/>
      <c r="B112" s="34"/>
      <c r="C112" s="34"/>
      <c r="D112" s="20"/>
      <c r="E112" s="28" t="s">
        <v>38</v>
      </c>
      <c r="F112" s="13" t="s">
        <v>51</v>
      </c>
      <c r="G112" s="13">
        <v>4183025</v>
      </c>
      <c r="H112" s="12">
        <f>1000000+500000+500000+1000000</f>
        <v>3000000</v>
      </c>
      <c r="I112" s="12"/>
      <c r="J112" s="6">
        <f t="shared" si="28"/>
        <v>3000000</v>
      </c>
      <c r="K112" s="58">
        <v>50</v>
      </c>
      <c r="L112" s="60"/>
      <c r="M112" s="60"/>
      <c r="N112" s="60"/>
      <c r="O112" s="41"/>
      <c r="P112" s="52"/>
      <c r="Q112" s="41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60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60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60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60"/>
      <c r="FX112" s="60"/>
      <c r="FY112" s="60"/>
      <c r="FZ112" s="60"/>
      <c r="GA112" s="60"/>
      <c r="GB112" s="60"/>
      <c r="GC112" s="60"/>
      <c r="GD112" s="60"/>
      <c r="GE112" s="60"/>
      <c r="GF112" s="60"/>
      <c r="GG112" s="60"/>
      <c r="GH112" s="60"/>
      <c r="GI112" s="60"/>
      <c r="GJ112" s="60"/>
      <c r="GK112" s="60"/>
      <c r="GL112" s="60"/>
      <c r="GM112" s="60"/>
      <c r="GN112" s="60"/>
      <c r="GO112" s="60"/>
      <c r="GP112" s="60"/>
      <c r="GQ112" s="60"/>
      <c r="GR112" s="60"/>
      <c r="GS112" s="60"/>
      <c r="GT112" s="60"/>
      <c r="GU112" s="60"/>
      <c r="GV112" s="60"/>
      <c r="GW112" s="60"/>
      <c r="GX112" s="60"/>
      <c r="GY112" s="60"/>
      <c r="GZ112" s="60"/>
      <c r="HA112" s="60"/>
      <c r="HB112" s="60"/>
      <c r="HC112" s="60"/>
      <c r="HD112" s="60"/>
      <c r="HE112" s="60"/>
      <c r="HF112" s="60"/>
      <c r="HG112" s="60"/>
      <c r="HH112" s="60"/>
      <c r="HI112" s="60"/>
      <c r="HJ112" s="60"/>
      <c r="HK112" s="60"/>
      <c r="HL112" s="60"/>
      <c r="HM112" s="60"/>
      <c r="HN112" s="60"/>
      <c r="HO112" s="60"/>
      <c r="HP112" s="60"/>
      <c r="HQ112" s="60"/>
      <c r="HR112" s="60"/>
      <c r="HS112" s="60"/>
      <c r="HT112" s="60"/>
      <c r="HU112" s="60"/>
      <c r="HV112" s="60"/>
      <c r="HW112" s="60"/>
      <c r="HX112" s="60"/>
      <c r="HY112" s="60"/>
      <c r="HZ112" s="60"/>
      <c r="IA112" s="60"/>
      <c r="IB112" s="60"/>
      <c r="IC112" s="60"/>
      <c r="ID112" s="60"/>
      <c r="IE112" s="60"/>
      <c r="IF112" s="60"/>
      <c r="IG112" s="60"/>
      <c r="IH112" s="60"/>
      <c r="II112" s="60"/>
      <c r="IJ112" s="60"/>
      <c r="IK112" s="60"/>
      <c r="IL112" s="60"/>
      <c r="IM112" s="60"/>
      <c r="IN112" s="60"/>
    </row>
    <row r="113" spans="1:248" s="61" customFormat="1" ht="57.75" customHeight="1" x14ac:dyDescent="0.35">
      <c r="A113" s="34"/>
      <c r="B113" s="34"/>
      <c r="C113" s="34"/>
      <c r="D113" s="20"/>
      <c r="E113" s="28" t="s">
        <v>122</v>
      </c>
      <c r="F113" s="13" t="s">
        <v>54</v>
      </c>
      <c r="G113" s="13"/>
      <c r="H113" s="12">
        <f>100000+200000</f>
        <v>300000</v>
      </c>
      <c r="I113" s="12">
        <v>7000000</v>
      </c>
      <c r="J113" s="6">
        <f t="shared" si="28"/>
        <v>7300000</v>
      </c>
      <c r="K113" s="58"/>
      <c r="L113" s="60"/>
      <c r="M113" s="60"/>
      <c r="N113" s="60"/>
      <c r="O113" s="41"/>
      <c r="P113" s="52"/>
      <c r="Q113" s="41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  <c r="DL113" s="60"/>
      <c r="DM113" s="60"/>
      <c r="DN113" s="60"/>
      <c r="DO113" s="60"/>
      <c r="DP113" s="60"/>
      <c r="DQ113" s="60"/>
      <c r="DR113" s="60"/>
      <c r="DS113" s="60"/>
      <c r="DT113" s="60"/>
      <c r="DU113" s="60"/>
      <c r="DV113" s="60"/>
      <c r="DW113" s="60"/>
      <c r="DX113" s="60"/>
      <c r="DY113" s="60"/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60"/>
      <c r="EZ113" s="60"/>
      <c r="FA113" s="60"/>
      <c r="FB113" s="60"/>
      <c r="FC113" s="60"/>
      <c r="FD113" s="60"/>
      <c r="FE113" s="60"/>
      <c r="FF113" s="60"/>
      <c r="FG113" s="60"/>
      <c r="FH113" s="60"/>
      <c r="FI113" s="60"/>
      <c r="FJ113" s="60"/>
      <c r="FK113" s="60"/>
      <c r="FL113" s="60"/>
      <c r="FM113" s="60"/>
      <c r="FN113" s="60"/>
      <c r="FO113" s="60"/>
      <c r="FP113" s="60"/>
      <c r="FQ113" s="60"/>
      <c r="FR113" s="60"/>
      <c r="FS113" s="60"/>
      <c r="FT113" s="60"/>
      <c r="FU113" s="60"/>
      <c r="FV113" s="60"/>
      <c r="FW113" s="60"/>
      <c r="FX113" s="60"/>
      <c r="FY113" s="60"/>
      <c r="FZ113" s="60"/>
      <c r="GA113" s="60"/>
      <c r="GB113" s="60"/>
      <c r="GC113" s="60"/>
      <c r="GD113" s="60"/>
      <c r="GE113" s="60"/>
      <c r="GF113" s="60"/>
      <c r="GG113" s="60"/>
      <c r="GH113" s="60"/>
      <c r="GI113" s="60"/>
      <c r="GJ113" s="60"/>
      <c r="GK113" s="60"/>
      <c r="GL113" s="60"/>
      <c r="GM113" s="60"/>
      <c r="GN113" s="60"/>
      <c r="GO113" s="60"/>
      <c r="GP113" s="60"/>
      <c r="GQ113" s="60"/>
      <c r="GR113" s="60"/>
      <c r="GS113" s="60"/>
      <c r="GT113" s="60"/>
      <c r="GU113" s="60"/>
      <c r="GV113" s="60"/>
      <c r="GW113" s="60"/>
      <c r="GX113" s="60"/>
      <c r="GY113" s="60"/>
      <c r="GZ113" s="60"/>
      <c r="HA113" s="60"/>
      <c r="HB113" s="60"/>
      <c r="HC113" s="60"/>
      <c r="HD113" s="60"/>
      <c r="HE113" s="60"/>
      <c r="HF113" s="60"/>
      <c r="HG113" s="60"/>
      <c r="HH113" s="60"/>
      <c r="HI113" s="60"/>
      <c r="HJ113" s="60"/>
      <c r="HK113" s="60"/>
      <c r="HL113" s="60"/>
      <c r="HM113" s="60"/>
      <c r="HN113" s="60"/>
      <c r="HO113" s="60"/>
      <c r="HP113" s="60"/>
      <c r="HQ113" s="60"/>
      <c r="HR113" s="60"/>
      <c r="HS113" s="60"/>
      <c r="HT113" s="60"/>
      <c r="HU113" s="60"/>
      <c r="HV113" s="60"/>
      <c r="HW113" s="60"/>
      <c r="HX113" s="60"/>
      <c r="HY113" s="60"/>
      <c r="HZ113" s="60"/>
      <c r="IA113" s="60"/>
      <c r="IB113" s="60"/>
      <c r="IC113" s="60"/>
      <c r="ID113" s="60"/>
      <c r="IE113" s="60"/>
      <c r="IF113" s="60"/>
      <c r="IG113" s="60"/>
      <c r="IH113" s="60"/>
      <c r="II113" s="60"/>
      <c r="IJ113" s="60"/>
      <c r="IK113" s="60"/>
      <c r="IL113" s="60"/>
      <c r="IM113" s="60"/>
      <c r="IN113" s="60"/>
    </row>
    <row r="114" spans="1:248" s="61" customFormat="1" ht="40.15" customHeight="1" x14ac:dyDescent="0.35">
      <c r="A114" s="34"/>
      <c r="B114" s="34"/>
      <c r="C114" s="34"/>
      <c r="D114" s="20"/>
      <c r="E114" s="28" t="s">
        <v>118</v>
      </c>
      <c r="F114" s="13" t="s">
        <v>50</v>
      </c>
      <c r="G114" s="13">
        <v>2393868</v>
      </c>
      <c r="H114" s="12">
        <v>50000</v>
      </c>
      <c r="I114" s="12"/>
      <c r="J114" s="6">
        <f>I114+H114</f>
        <v>50000</v>
      </c>
      <c r="K114" s="58">
        <v>2</v>
      </c>
      <c r="L114" s="60"/>
      <c r="M114" s="60"/>
      <c r="N114" s="60"/>
      <c r="O114" s="41"/>
      <c r="P114" s="52"/>
      <c r="Q114" s="41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  <c r="FL114" s="60"/>
      <c r="FM114" s="60"/>
      <c r="FN114" s="60"/>
      <c r="FO114" s="60"/>
      <c r="FP114" s="60"/>
      <c r="FQ114" s="60"/>
      <c r="FR114" s="60"/>
      <c r="FS114" s="60"/>
      <c r="FT114" s="60"/>
      <c r="FU114" s="60"/>
      <c r="FV114" s="60"/>
      <c r="FW114" s="60"/>
      <c r="FX114" s="60"/>
      <c r="FY114" s="60"/>
      <c r="FZ114" s="60"/>
      <c r="GA114" s="60"/>
      <c r="GB114" s="60"/>
      <c r="GC114" s="60"/>
      <c r="GD114" s="60"/>
      <c r="GE114" s="60"/>
      <c r="GF114" s="60"/>
      <c r="GG114" s="60"/>
      <c r="GH114" s="60"/>
      <c r="GI114" s="60"/>
      <c r="GJ114" s="60"/>
      <c r="GK114" s="60"/>
      <c r="GL114" s="60"/>
      <c r="GM114" s="60"/>
      <c r="GN114" s="60"/>
      <c r="GO114" s="60"/>
      <c r="GP114" s="60"/>
      <c r="GQ114" s="60"/>
      <c r="GR114" s="60"/>
      <c r="GS114" s="60"/>
      <c r="GT114" s="60"/>
      <c r="GU114" s="60"/>
      <c r="GV114" s="60"/>
      <c r="GW114" s="60"/>
      <c r="GX114" s="60"/>
      <c r="GY114" s="60"/>
      <c r="GZ114" s="60"/>
      <c r="HA114" s="60"/>
      <c r="HB114" s="60"/>
      <c r="HC114" s="60"/>
      <c r="HD114" s="60"/>
      <c r="HE114" s="60"/>
      <c r="HF114" s="60"/>
      <c r="HG114" s="60"/>
      <c r="HH114" s="60"/>
      <c r="HI114" s="60"/>
      <c r="HJ114" s="60"/>
      <c r="HK114" s="60"/>
      <c r="HL114" s="60"/>
      <c r="HM114" s="60"/>
      <c r="HN114" s="60"/>
      <c r="HO114" s="60"/>
      <c r="HP114" s="60"/>
      <c r="HQ114" s="60"/>
      <c r="HR114" s="60"/>
      <c r="HS114" s="60"/>
      <c r="HT114" s="60"/>
      <c r="HU114" s="60"/>
      <c r="HV114" s="60"/>
      <c r="HW114" s="60"/>
      <c r="HX114" s="60"/>
      <c r="HY114" s="60"/>
      <c r="HZ114" s="60"/>
      <c r="IA114" s="60"/>
      <c r="IB114" s="60"/>
      <c r="IC114" s="60"/>
      <c r="ID114" s="60"/>
      <c r="IE114" s="60"/>
      <c r="IF114" s="60"/>
      <c r="IG114" s="60"/>
      <c r="IH114" s="60"/>
      <c r="II114" s="60"/>
      <c r="IJ114" s="60"/>
      <c r="IK114" s="60"/>
      <c r="IL114" s="60"/>
      <c r="IM114" s="60"/>
      <c r="IN114" s="60"/>
    </row>
    <row r="115" spans="1:248" s="61" customFormat="1" ht="40.15" customHeight="1" x14ac:dyDescent="0.35">
      <c r="A115" s="34"/>
      <c r="B115" s="34"/>
      <c r="C115" s="34"/>
      <c r="D115" s="20"/>
      <c r="E115" s="28" t="s">
        <v>123</v>
      </c>
      <c r="F115" s="32">
        <v>2019</v>
      </c>
      <c r="G115" s="13"/>
      <c r="H115" s="12">
        <v>100000</v>
      </c>
      <c r="I115" s="12">
        <v>180000</v>
      </c>
      <c r="J115" s="6">
        <f>I115+H115</f>
        <v>280000</v>
      </c>
      <c r="K115" s="58"/>
      <c r="L115" s="60"/>
      <c r="M115" s="60"/>
      <c r="N115" s="60"/>
      <c r="O115" s="41"/>
      <c r="P115" s="52"/>
      <c r="Q115" s="41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  <c r="DL115" s="60"/>
      <c r="DM115" s="60"/>
      <c r="DN115" s="60"/>
      <c r="DO115" s="60"/>
      <c r="DP115" s="60"/>
      <c r="DQ115" s="60"/>
      <c r="DR115" s="60"/>
      <c r="DS115" s="60"/>
      <c r="DT115" s="60"/>
      <c r="DU115" s="60"/>
      <c r="DV115" s="60"/>
      <c r="DW115" s="60"/>
      <c r="DX115" s="60"/>
      <c r="DY115" s="60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60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60"/>
      <c r="FL115" s="60"/>
      <c r="FM115" s="60"/>
      <c r="FN115" s="60"/>
      <c r="FO115" s="60"/>
      <c r="FP115" s="60"/>
      <c r="FQ115" s="60"/>
      <c r="FR115" s="60"/>
      <c r="FS115" s="60"/>
      <c r="FT115" s="60"/>
      <c r="FU115" s="60"/>
      <c r="FV115" s="60"/>
      <c r="FW115" s="60"/>
      <c r="FX115" s="60"/>
      <c r="FY115" s="60"/>
      <c r="FZ115" s="60"/>
      <c r="GA115" s="60"/>
      <c r="GB115" s="60"/>
      <c r="GC115" s="60"/>
      <c r="GD115" s="60"/>
      <c r="GE115" s="60"/>
      <c r="GF115" s="60"/>
      <c r="GG115" s="60"/>
      <c r="GH115" s="60"/>
      <c r="GI115" s="60"/>
      <c r="GJ115" s="60"/>
      <c r="GK115" s="60"/>
      <c r="GL115" s="60"/>
      <c r="GM115" s="60"/>
      <c r="GN115" s="60"/>
      <c r="GO115" s="60"/>
      <c r="GP115" s="60"/>
      <c r="GQ115" s="60"/>
      <c r="GR115" s="60"/>
      <c r="GS115" s="60"/>
      <c r="GT115" s="60"/>
      <c r="GU115" s="60"/>
      <c r="GV115" s="60"/>
      <c r="GW115" s="60"/>
      <c r="GX115" s="60"/>
      <c r="GY115" s="60"/>
      <c r="GZ115" s="60"/>
      <c r="HA115" s="60"/>
      <c r="HB115" s="60"/>
      <c r="HC115" s="60"/>
      <c r="HD115" s="60"/>
      <c r="HE115" s="60"/>
      <c r="HF115" s="60"/>
      <c r="HG115" s="60"/>
      <c r="HH115" s="60"/>
      <c r="HI115" s="60"/>
      <c r="HJ115" s="60"/>
      <c r="HK115" s="60"/>
      <c r="HL115" s="60"/>
      <c r="HM115" s="60"/>
      <c r="HN115" s="60"/>
      <c r="HO115" s="60"/>
      <c r="HP115" s="60"/>
      <c r="HQ115" s="60"/>
      <c r="HR115" s="60"/>
      <c r="HS115" s="60"/>
      <c r="HT115" s="60"/>
      <c r="HU115" s="60"/>
      <c r="HV115" s="60"/>
      <c r="HW115" s="60"/>
      <c r="HX115" s="60"/>
      <c r="HY115" s="60"/>
      <c r="HZ115" s="60"/>
      <c r="IA115" s="60"/>
      <c r="IB115" s="60"/>
      <c r="IC115" s="60"/>
      <c r="ID115" s="60"/>
      <c r="IE115" s="60"/>
      <c r="IF115" s="60"/>
      <c r="IG115" s="60"/>
      <c r="IH115" s="60"/>
      <c r="II115" s="60"/>
      <c r="IJ115" s="60"/>
      <c r="IK115" s="60"/>
      <c r="IL115" s="60"/>
      <c r="IM115" s="60"/>
      <c r="IN115" s="60"/>
    </row>
    <row r="116" spans="1:248" s="61" customFormat="1" ht="73.5" customHeight="1" x14ac:dyDescent="0.35">
      <c r="A116" s="34"/>
      <c r="B116" s="34"/>
      <c r="C116" s="34"/>
      <c r="D116" s="20"/>
      <c r="E116" s="28" t="s">
        <v>113</v>
      </c>
      <c r="F116" s="2">
        <v>2019</v>
      </c>
      <c r="G116" s="13"/>
      <c r="H116" s="12">
        <f>250000+400000</f>
        <v>650000</v>
      </c>
      <c r="I116" s="12"/>
      <c r="J116" s="6">
        <f t="shared" si="28"/>
        <v>650000</v>
      </c>
      <c r="K116" s="58"/>
      <c r="L116" s="60"/>
      <c r="M116" s="60"/>
      <c r="N116" s="60"/>
      <c r="O116" s="41"/>
      <c r="P116" s="52"/>
      <c r="Q116" s="41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60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60"/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60"/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60"/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60"/>
      <c r="FX116" s="60"/>
      <c r="FY116" s="60"/>
      <c r="FZ116" s="60"/>
      <c r="GA116" s="60"/>
      <c r="GB116" s="60"/>
      <c r="GC116" s="60"/>
      <c r="GD116" s="60"/>
      <c r="GE116" s="60"/>
      <c r="GF116" s="60"/>
      <c r="GG116" s="60"/>
      <c r="GH116" s="60"/>
      <c r="GI116" s="60"/>
      <c r="GJ116" s="60"/>
      <c r="GK116" s="60"/>
      <c r="GL116" s="60"/>
      <c r="GM116" s="60"/>
      <c r="GN116" s="60"/>
      <c r="GO116" s="60"/>
      <c r="GP116" s="60"/>
      <c r="GQ116" s="60"/>
      <c r="GR116" s="60"/>
      <c r="GS116" s="60"/>
      <c r="GT116" s="60"/>
      <c r="GU116" s="60"/>
      <c r="GV116" s="60"/>
      <c r="GW116" s="60"/>
      <c r="GX116" s="60"/>
      <c r="GY116" s="60"/>
      <c r="GZ116" s="60"/>
      <c r="HA116" s="60"/>
      <c r="HB116" s="60"/>
      <c r="HC116" s="60"/>
      <c r="HD116" s="60"/>
      <c r="HE116" s="60"/>
      <c r="HF116" s="60"/>
      <c r="HG116" s="60"/>
      <c r="HH116" s="60"/>
      <c r="HI116" s="60"/>
      <c r="HJ116" s="60"/>
      <c r="HK116" s="60"/>
      <c r="HL116" s="60"/>
      <c r="HM116" s="60"/>
      <c r="HN116" s="60"/>
      <c r="HO116" s="60"/>
      <c r="HP116" s="60"/>
      <c r="HQ116" s="60"/>
      <c r="HR116" s="60"/>
      <c r="HS116" s="60"/>
      <c r="HT116" s="60"/>
      <c r="HU116" s="60"/>
      <c r="HV116" s="60"/>
      <c r="HW116" s="60"/>
      <c r="HX116" s="60"/>
      <c r="HY116" s="60"/>
      <c r="HZ116" s="60"/>
      <c r="IA116" s="60"/>
      <c r="IB116" s="60"/>
      <c r="IC116" s="60"/>
      <c r="ID116" s="60"/>
      <c r="IE116" s="60"/>
      <c r="IF116" s="60"/>
      <c r="IG116" s="60"/>
      <c r="IH116" s="60"/>
      <c r="II116" s="60"/>
      <c r="IJ116" s="60"/>
      <c r="IK116" s="60"/>
      <c r="IL116" s="60"/>
      <c r="IM116" s="60"/>
      <c r="IN116" s="60"/>
    </row>
    <row r="117" spans="1:248" s="61" customFormat="1" ht="40.15" customHeight="1" x14ac:dyDescent="0.35">
      <c r="A117" s="34"/>
      <c r="B117" s="34"/>
      <c r="C117" s="34"/>
      <c r="D117" s="20"/>
      <c r="E117" s="28" t="s">
        <v>26</v>
      </c>
      <c r="F117" s="2">
        <v>2019</v>
      </c>
      <c r="G117" s="13"/>
      <c r="H117" s="12">
        <v>700000</v>
      </c>
      <c r="I117" s="12"/>
      <c r="J117" s="6">
        <f t="shared" si="28"/>
        <v>700000</v>
      </c>
      <c r="K117" s="58"/>
      <c r="L117" s="60"/>
      <c r="M117" s="60"/>
      <c r="N117" s="60"/>
      <c r="O117" s="41"/>
      <c r="P117" s="52"/>
      <c r="Q117" s="41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  <c r="DL117" s="60"/>
      <c r="DM117" s="60"/>
      <c r="DN117" s="60"/>
      <c r="DO117" s="60"/>
      <c r="DP117" s="60"/>
      <c r="DQ117" s="60"/>
      <c r="DR117" s="60"/>
      <c r="DS117" s="60"/>
      <c r="DT117" s="60"/>
      <c r="DU117" s="60"/>
      <c r="DV117" s="60"/>
      <c r="DW117" s="60"/>
      <c r="DX117" s="60"/>
      <c r="DY117" s="60"/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60"/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60"/>
      <c r="FL117" s="60"/>
      <c r="FM117" s="60"/>
      <c r="FN117" s="60"/>
      <c r="FO117" s="60"/>
      <c r="FP117" s="60"/>
      <c r="FQ117" s="60"/>
      <c r="FR117" s="60"/>
      <c r="FS117" s="60"/>
      <c r="FT117" s="60"/>
      <c r="FU117" s="60"/>
      <c r="FV117" s="60"/>
      <c r="FW117" s="60"/>
      <c r="FX117" s="60"/>
      <c r="FY117" s="60"/>
      <c r="FZ117" s="60"/>
      <c r="GA117" s="60"/>
      <c r="GB117" s="60"/>
      <c r="GC117" s="60"/>
      <c r="GD117" s="60"/>
      <c r="GE117" s="60"/>
      <c r="GF117" s="60"/>
      <c r="GG117" s="60"/>
      <c r="GH117" s="60"/>
      <c r="GI117" s="60"/>
      <c r="GJ117" s="60"/>
      <c r="GK117" s="60"/>
      <c r="GL117" s="60"/>
      <c r="GM117" s="60"/>
      <c r="GN117" s="60"/>
      <c r="GO117" s="60"/>
      <c r="GP117" s="60"/>
      <c r="GQ117" s="60"/>
      <c r="GR117" s="60"/>
      <c r="GS117" s="60"/>
      <c r="GT117" s="60"/>
      <c r="GU117" s="60"/>
      <c r="GV117" s="60"/>
      <c r="GW117" s="60"/>
      <c r="GX117" s="60"/>
      <c r="GY117" s="60"/>
      <c r="GZ117" s="60"/>
      <c r="HA117" s="60"/>
      <c r="HB117" s="60"/>
      <c r="HC117" s="60"/>
      <c r="HD117" s="60"/>
      <c r="HE117" s="60"/>
      <c r="HF117" s="60"/>
      <c r="HG117" s="60"/>
      <c r="HH117" s="60"/>
      <c r="HI117" s="60"/>
      <c r="HJ117" s="60"/>
      <c r="HK117" s="60"/>
      <c r="HL117" s="60"/>
      <c r="HM117" s="60"/>
      <c r="HN117" s="60"/>
      <c r="HO117" s="60"/>
      <c r="HP117" s="60"/>
      <c r="HQ117" s="60"/>
      <c r="HR117" s="60"/>
      <c r="HS117" s="60"/>
      <c r="HT117" s="60"/>
      <c r="HU117" s="60"/>
      <c r="HV117" s="60"/>
      <c r="HW117" s="60"/>
      <c r="HX117" s="60"/>
      <c r="HY117" s="60"/>
      <c r="HZ117" s="60"/>
      <c r="IA117" s="60"/>
      <c r="IB117" s="60"/>
      <c r="IC117" s="60"/>
      <c r="ID117" s="60"/>
      <c r="IE117" s="60"/>
      <c r="IF117" s="60"/>
      <c r="IG117" s="60"/>
      <c r="IH117" s="60"/>
      <c r="II117" s="60"/>
      <c r="IJ117" s="60"/>
      <c r="IK117" s="60"/>
      <c r="IL117" s="60"/>
      <c r="IM117" s="60"/>
      <c r="IN117" s="60"/>
    </row>
    <row r="118" spans="1:248" s="61" customFormat="1" ht="52.5" customHeight="1" x14ac:dyDescent="0.35">
      <c r="A118" s="34"/>
      <c r="B118" s="34"/>
      <c r="C118" s="34"/>
      <c r="D118" s="20"/>
      <c r="E118" s="28" t="s">
        <v>27</v>
      </c>
      <c r="F118" s="13" t="s">
        <v>52</v>
      </c>
      <c r="G118" s="13">
        <v>31834662</v>
      </c>
      <c r="H118" s="12">
        <f>10000000-2000000-1000000</f>
        <v>7000000</v>
      </c>
      <c r="I118" s="12"/>
      <c r="J118" s="6">
        <f t="shared" si="28"/>
        <v>7000000</v>
      </c>
      <c r="K118" s="58">
        <v>78</v>
      </c>
      <c r="L118" s="60"/>
      <c r="M118" s="60"/>
      <c r="N118" s="60"/>
      <c r="O118" s="41"/>
      <c r="P118" s="52"/>
      <c r="Q118" s="41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60"/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60"/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60"/>
      <c r="FX118" s="60"/>
      <c r="FY118" s="60"/>
      <c r="FZ118" s="60"/>
      <c r="GA118" s="60"/>
      <c r="GB118" s="60"/>
      <c r="GC118" s="60"/>
      <c r="GD118" s="60"/>
      <c r="GE118" s="60"/>
      <c r="GF118" s="60"/>
      <c r="GG118" s="60"/>
      <c r="GH118" s="60"/>
      <c r="GI118" s="60"/>
      <c r="GJ118" s="60"/>
      <c r="GK118" s="60"/>
      <c r="GL118" s="60"/>
      <c r="GM118" s="60"/>
      <c r="GN118" s="60"/>
      <c r="GO118" s="60"/>
      <c r="GP118" s="60"/>
      <c r="GQ118" s="60"/>
      <c r="GR118" s="60"/>
      <c r="GS118" s="60"/>
      <c r="GT118" s="60"/>
      <c r="GU118" s="60"/>
      <c r="GV118" s="60"/>
      <c r="GW118" s="60"/>
      <c r="GX118" s="60"/>
      <c r="GY118" s="60"/>
      <c r="GZ118" s="60"/>
      <c r="HA118" s="60"/>
      <c r="HB118" s="60"/>
      <c r="HC118" s="60"/>
      <c r="HD118" s="60"/>
      <c r="HE118" s="60"/>
      <c r="HF118" s="60"/>
      <c r="HG118" s="60"/>
      <c r="HH118" s="60"/>
      <c r="HI118" s="60"/>
      <c r="HJ118" s="60"/>
      <c r="HK118" s="60"/>
      <c r="HL118" s="60"/>
      <c r="HM118" s="60"/>
      <c r="HN118" s="60"/>
      <c r="HO118" s="60"/>
      <c r="HP118" s="60"/>
      <c r="HQ118" s="60"/>
      <c r="HR118" s="60"/>
      <c r="HS118" s="60"/>
      <c r="HT118" s="60"/>
      <c r="HU118" s="60"/>
      <c r="HV118" s="60"/>
      <c r="HW118" s="60"/>
      <c r="HX118" s="60"/>
      <c r="HY118" s="60"/>
      <c r="HZ118" s="60"/>
      <c r="IA118" s="60"/>
      <c r="IB118" s="60"/>
      <c r="IC118" s="60"/>
      <c r="ID118" s="60"/>
      <c r="IE118" s="60"/>
      <c r="IF118" s="60"/>
      <c r="IG118" s="60"/>
      <c r="IH118" s="60"/>
      <c r="II118" s="60"/>
      <c r="IJ118" s="60"/>
      <c r="IK118" s="60"/>
      <c r="IL118" s="60"/>
      <c r="IM118" s="60"/>
      <c r="IN118" s="60"/>
    </row>
    <row r="119" spans="1:248" s="61" customFormat="1" ht="40.5" customHeight="1" x14ac:dyDescent="0.35">
      <c r="A119" s="34"/>
      <c r="B119" s="34"/>
      <c r="C119" s="34"/>
      <c r="D119" s="20"/>
      <c r="E119" s="29" t="s">
        <v>28</v>
      </c>
      <c r="F119" s="13" t="s">
        <v>52</v>
      </c>
      <c r="G119" s="13">
        <v>14670250</v>
      </c>
      <c r="H119" s="12">
        <f>1000000+6000000-6900000-15265-255-50000</f>
        <v>34480</v>
      </c>
      <c r="I119" s="12"/>
      <c r="J119" s="6">
        <f t="shared" si="28"/>
        <v>34480</v>
      </c>
      <c r="K119" s="58">
        <v>52</v>
      </c>
      <c r="L119" s="60"/>
      <c r="M119" s="60"/>
      <c r="N119" s="60"/>
      <c r="O119" s="41"/>
      <c r="P119" s="52"/>
      <c r="Q119" s="41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60"/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60"/>
      <c r="FX119" s="60"/>
      <c r="FY119" s="60"/>
      <c r="FZ119" s="60"/>
      <c r="GA119" s="60"/>
      <c r="GB119" s="60"/>
      <c r="GC119" s="60"/>
      <c r="GD119" s="60"/>
      <c r="GE119" s="60"/>
      <c r="GF119" s="60"/>
      <c r="GG119" s="60"/>
      <c r="GH119" s="60"/>
      <c r="GI119" s="60"/>
      <c r="GJ119" s="60"/>
      <c r="GK119" s="60"/>
      <c r="GL119" s="60"/>
      <c r="GM119" s="60"/>
      <c r="GN119" s="60"/>
      <c r="GO119" s="60"/>
      <c r="GP119" s="60"/>
      <c r="GQ119" s="60"/>
      <c r="GR119" s="60"/>
      <c r="GS119" s="60"/>
      <c r="GT119" s="60"/>
      <c r="GU119" s="60"/>
      <c r="GV119" s="60"/>
      <c r="GW119" s="60"/>
      <c r="GX119" s="60"/>
      <c r="GY119" s="60"/>
      <c r="GZ119" s="60"/>
      <c r="HA119" s="60"/>
      <c r="HB119" s="60"/>
      <c r="HC119" s="60"/>
      <c r="HD119" s="60"/>
      <c r="HE119" s="60"/>
      <c r="HF119" s="60"/>
      <c r="HG119" s="60"/>
      <c r="HH119" s="60"/>
      <c r="HI119" s="60"/>
      <c r="HJ119" s="60"/>
      <c r="HK119" s="60"/>
      <c r="HL119" s="60"/>
      <c r="HM119" s="60"/>
      <c r="HN119" s="60"/>
      <c r="HO119" s="60"/>
      <c r="HP119" s="60"/>
      <c r="HQ119" s="60"/>
      <c r="HR119" s="60"/>
      <c r="HS119" s="60"/>
      <c r="HT119" s="60"/>
      <c r="HU119" s="60"/>
      <c r="HV119" s="60"/>
      <c r="HW119" s="60"/>
      <c r="HX119" s="60"/>
      <c r="HY119" s="60"/>
      <c r="HZ119" s="60"/>
      <c r="IA119" s="60"/>
      <c r="IB119" s="60"/>
      <c r="IC119" s="60"/>
      <c r="ID119" s="60"/>
      <c r="IE119" s="60"/>
      <c r="IF119" s="60"/>
      <c r="IG119" s="60"/>
      <c r="IH119" s="60"/>
      <c r="II119" s="60"/>
      <c r="IJ119" s="60"/>
      <c r="IK119" s="60"/>
      <c r="IL119" s="60"/>
      <c r="IM119" s="60"/>
      <c r="IN119" s="60"/>
    </row>
    <row r="120" spans="1:248" s="61" customFormat="1" ht="48" customHeight="1" x14ac:dyDescent="0.35">
      <c r="A120" s="34"/>
      <c r="B120" s="34"/>
      <c r="C120" s="34"/>
      <c r="D120" s="20"/>
      <c r="E120" s="29" t="s">
        <v>29</v>
      </c>
      <c r="F120" s="2">
        <v>2019</v>
      </c>
      <c r="G120" s="13"/>
      <c r="H120" s="12">
        <f>1000000+500000-1430000</f>
        <v>70000</v>
      </c>
      <c r="I120" s="12"/>
      <c r="J120" s="6">
        <f t="shared" si="28"/>
        <v>70000</v>
      </c>
      <c r="K120" s="58"/>
      <c r="L120" s="60"/>
      <c r="M120" s="60"/>
      <c r="N120" s="60"/>
      <c r="O120" s="41"/>
      <c r="P120" s="52"/>
      <c r="Q120" s="41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  <c r="DL120" s="60"/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60"/>
      <c r="DZ120" s="60"/>
      <c r="EA120" s="60"/>
      <c r="EB120" s="60"/>
      <c r="EC120" s="60"/>
      <c r="ED120" s="60"/>
      <c r="EE120" s="60"/>
      <c r="EF120" s="60"/>
      <c r="EG120" s="60"/>
      <c r="EH120" s="60"/>
      <c r="EI120" s="60"/>
      <c r="EJ120" s="60"/>
      <c r="EK120" s="60"/>
      <c r="EL120" s="60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60"/>
      <c r="EZ120" s="60"/>
      <c r="FA120" s="60"/>
      <c r="FB120" s="60"/>
      <c r="FC120" s="60"/>
      <c r="FD120" s="60"/>
      <c r="FE120" s="60"/>
      <c r="FF120" s="60"/>
      <c r="FG120" s="60"/>
      <c r="FH120" s="60"/>
      <c r="FI120" s="60"/>
      <c r="FJ120" s="60"/>
      <c r="FK120" s="60"/>
      <c r="FL120" s="60"/>
      <c r="FM120" s="60"/>
      <c r="FN120" s="60"/>
      <c r="FO120" s="60"/>
      <c r="FP120" s="60"/>
      <c r="FQ120" s="60"/>
      <c r="FR120" s="60"/>
      <c r="FS120" s="60"/>
      <c r="FT120" s="60"/>
      <c r="FU120" s="60"/>
      <c r="FV120" s="60"/>
      <c r="FW120" s="60"/>
      <c r="FX120" s="60"/>
      <c r="FY120" s="60"/>
      <c r="FZ120" s="60"/>
      <c r="GA120" s="60"/>
      <c r="GB120" s="60"/>
      <c r="GC120" s="60"/>
      <c r="GD120" s="60"/>
      <c r="GE120" s="60"/>
      <c r="GF120" s="60"/>
      <c r="GG120" s="60"/>
      <c r="GH120" s="60"/>
      <c r="GI120" s="60"/>
      <c r="GJ120" s="60"/>
      <c r="GK120" s="60"/>
      <c r="GL120" s="60"/>
      <c r="GM120" s="60"/>
      <c r="GN120" s="60"/>
      <c r="GO120" s="60"/>
      <c r="GP120" s="60"/>
      <c r="GQ120" s="60"/>
      <c r="GR120" s="60"/>
      <c r="GS120" s="60"/>
      <c r="GT120" s="60"/>
      <c r="GU120" s="60"/>
      <c r="GV120" s="60"/>
      <c r="GW120" s="60"/>
      <c r="GX120" s="60"/>
      <c r="GY120" s="60"/>
      <c r="GZ120" s="60"/>
      <c r="HA120" s="60"/>
      <c r="HB120" s="60"/>
      <c r="HC120" s="60"/>
      <c r="HD120" s="60"/>
      <c r="HE120" s="60"/>
      <c r="HF120" s="60"/>
      <c r="HG120" s="60"/>
      <c r="HH120" s="60"/>
      <c r="HI120" s="60"/>
      <c r="HJ120" s="60"/>
      <c r="HK120" s="60"/>
      <c r="HL120" s="60"/>
      <c r="HM120" s="60"/>
      <c r="HN120" s="60"/>
      <c r="HO120" s="60"/>
      <c r="HP120" s="60"/>
      <c r="HQ120" s="60"/>
      <c r="HR120" s="60"/>
      <c r="HS120" s="60"/>
      <c r="HT120" s="60"/>
      <c r="HU120" s="60"/>
      <c r="HV120" s="60"/>
      <c r="HW120" s="60"/>
      <c r="HX120" s="60"/>
      <c r="HY120" s="60"/>
      <c r="HZ120" s="60"/>
      <c r="IA120" s="60"/>
      <c r="IB120" s="60"/>
      <c r="IC120" s="60"/>
      <c r="ID120" s="60"/>
      <c r="IE120" s="60"/>
      <c r="IF120" s="60"/>
      <c r="IG120" s="60"/>
      <c r="IH120" s="60"/>
      <c r="II120" s="60"/>
      <c r="IJ120" s="60"/>
      <c r="IK120" s="60"/>
      <c r="IL120" s="60"/>
      <c r="IM120" s="60"/>
      <c r="IN120" s="60"/>
    </row>
    <row r="121" spans="1:248" s="61" customFormat="1" ht="58.5" customHeight="1" x14ac:dyDescent="0.35">
      <c r="A121" s="34"/>
      <c r="B121" s="34"/>
      <c r="C121" s="34"/>
      <c r="D121" s="20"/>
      <c r="E121" s="29" t="s">
        <v>67</v>
      </c>
      <c r="F121" s="13" t="s">
        <v>50</v>
      </c>
      <c r="G121" s="13"/>
      <c r="H121" s="12">
        <f>2000000+2000000-2000000-1800000</f>
        <v>200000</v>
      </c>
      <c r="I121" s="12"/>
      <c r="J121" s="6">
        <f t="shared" si="28"/>
        <v>200000</v>
      </c>
      <c r="K121" s="58"/>
      <c r="L121" s="60"/>
      <c r="M121" s="60"/>
      <c r="N121" s="60"/>
      <c r="O121" s="41"/>
      <c r="P121" s="52"/>
      <c r="Q121" s="41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  <c r="DL121" s="60"/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60"/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60"/>
      <c r="FL121" s="60"/>
      <c r="FM121" s="60"/>
      <c r="FN121" s="60"/>
      <c r="FO121" s="60"/>
      <c r="FP121" s="60"/>
      <c r="FQ121" s="60"/>
      <c r="FR121" s="60"/>
      <c r="FS121" s="60"/>
      <c r="FT121" s="60"/>
      <c r="FU121" s="60"/>
      <c r="FV121" s="60"/>
      <c r="FW121" s="60"/>
      <c r="FX121" s="60"/>
      <c r="FY121" s="60"/>
      <c r="FZ121" s="60"/>
      <c r="GA121" s="60"/>
      <c r="GB121" s="60"/>
      <c r="GC121" s="60"/>
      <c r="GD121" s="60"/>
      <c r="GE121" s="60"/>
      <c r="GF121" s="60"/>
      <c r="GG121" s="60"/>
      <c r="GH121" s="60"/>
      <c r="GI121" s="60"/>
      <c r="GJ121" s="60"/>
      <c r="GK121" s="60"/>
      <c r="GL121" s="60"/>
      <c r="GM121" s="60"/>
      <c r="GN121" s="60"/>
      <c r="GO121" s="60"/>
      <c r="GP121" s="60"/>
      <c r="GQ121" s="60"/>
      <c r="GR121" s="60"/>
      <c r="GS121" s="60"/>
      <c r="GT121" s="60"/>
      <c r="GU121" s="60"/>
      <c r="GV121" s="60"/>
      <c r="GW121" s="60"/>
      <c r="GX121" s="60"/>
      <c r="GY121" s="60"/>
      <c r="GZ121" s="60"/>
      <c r="HA121" s="60"/>
      <c r="HB121" s="60"/>
      <c r="HC121" s="60"/>
      <c r="HD121" s="60"/>
      <c r="HE121" s="60"/>
      <c r="HF121" s="60"/>
      <c r="HG121" s="60"/>
      <c r="HH121" s="60"/>
      <c r="HI121" s="60"/>
      <c r="HJ121" s="60"/>
      <c r="HK121" s="60"/>
      <c r="HL121" s="60"/>
      <c r="HM121" s="60"/>
      <c r="HN121" s="60"/>
      <c r="HO121" s="60"/>
      <c r="HP121" s="60"/>
      <c r="HQ121" s="60"/>
      <c r="HR121" s="60"/>
      <c r="HS121" s="60"/>
      <c r="HT121" s="60"/>
      <c r="HU121" s="60"/>
      <c r="HV121" s="60"/>
      <c r="HW121" s="60"/>
      <c r="HX121" s="60"/>
      <c r="HY121" s="60"/>
      <c r="HZ121" s="60"/>
      <c r="IA121" s="60"/>
      <c r="IB121" s="60"/>
      <c r="IC121" s="60"/>
      <c r="ID121" s="60"/>
      <c r="IE121" s="60"/>
      <c r="IF121" s="60"/>
      <c r="IG121" s="60"/>
      <c r="IH121" s="60"/>
      <c r="II121" s="60"/>
      <c r="IJ121" s="60"/>
      <c r="IK121" s="60"/>
      <c r="IL121" s="60"/>
      <c r="IM121" s="60"/>
      <c r="IN121" s="60"/>
    </row>
    <row r="122" spans="1:248" s="61" customFormat="1" ht="48" customHeight="1" x14ac:dyDescent="0.35">
      <c r="A122" s="1">
        <v>1517340</v>
      </c>
      <c r="B122" s="1">
        <v>7340</v>
      </c>
      <c r="C122" s="51" t="s">
        <v>11</v>
      </c>
      <c r="D122" s="19" t="s">
        <v>30</v>
      </c>
      <c r="E122" s="28"/>
      <c r="F122" s="13"/>
      <c r="G122" s="13"/>
      <c r="H122" s="3">
        <f>H123</f>
        <v>500000</v>
      </c>
      <c r="I122" s="3">
        <f t="shared" ref="I122:J122" si="29">I123</f>
        <v>0</v>
      </c>
      <c r="J122" s="3">
        <f t="shared" si="29"/>
        <v>500000</v>
      </c>
      <c r="K122" s="58"/>
      <c r="L122" s="60"/>
      <c r="M122" s="60"/>
      <c r="N122" s="60"/>
      <c r="O122" s="41"/>
      <c r="P122" s="52"/>
      <c r="Q122" s="41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60"/>
      <c r="FX122" s="60"/>
      <c r="FY122" s="60"/>
      <c r="FZ122" s="60"/>
      <c r="GA122" s="60"/>
      <c r="GB122" s="60"/>
      <c r="GC122" s="60"/>
      <c r="GD122" s="60"/>
      <c r="GE122" s="60"/>
      <c r="GF122" s="60"/>
      <c r="GG122" s="60"/>
      <c r="GH122" s="60"/>
      <c r="GI122" s="60"/>
      <c r="GJ122" s="60"/>
      <c r="GK122" s="60"/>
      <c r="GL122" s="60"/>
      <c r="GM122" s="60"/>
      <c r="GN122" s="60"/>
      <c r="GO122" s="60"/>
      <c r="GP122" s="60"/>
      <c r="GQ122" s="60"/>
      <c r="GR122" s="60"/>
      <c r="GS122" s="60"/>
      <c r="GT122" s="60"/>
      <c r="GU122" s="60"/>
      <c r="GV122" s="60"/>
      <c r="GW122" s="60"/>
      <c r="GX122" s="60"/>
      <c r="GY122" s="60"/>
      <c r="GZ122" s="60"/>
      <c r="HA122" s="60"/>
      <c r="HB122" s="60"/>
      <c r="HC122" s="60"/>
      <c r="HD122" s="60"/>
      <c r="HE122" s="60"/>
      <c r="HF122" s="60"/>
      <c r="HG122" s="60"/>
      <c r="HH122" s="60"/>
      <c r="HI122" s="60"/>
      <c r="HJ122" s="60"/>
      <c r="HK122" s="60"/>
      <c r="HL122" s="60"/>
      <c r="HM122" s="60"/>
      <c r="HN122" s="60"/>
      <c r="HO122" s="60"/>
      <c r="HP122" s="60"/>
      <c r="HQ122" s="60"/>
      <c r="HR122" s="60"/>
      <c r="HS122" s="60"/>
      <c r="HT122" s="60"/>
      <c r="HU122" s="60"/>
      <c r="HV122" s="60"/>
      <c r="HW122" s="60"/>
      <c r="HX122" s="60"/>
      <c r="HY122" s="60"/>
      <c r="HZ122" s="60"/>
      <c r="IA122" s="60"/>
      <c r="IB122" s="60"/>
      <c r="IC122" s="60"/>
      <c r="ID122" s="60"/>
      <c r="IE122" s="60"/>
      <c r="IF122" s="60"/>
      <c r="IG122" s="60"/>
      <c r="IH122" s="60"/>
      <c r="II122" s="60"/>
      <c r="IJ122" s="60"/>
      <c r="IK122" s="60"/>
      <c r="IL122" s="60"/>
      <c r="IM122" s="60"/>
      <c r="IN122" s="60"/>
    </row>
    <row r="123" spans="1:248" s="61" customFormat="1" ht="54" customHeight="1" x14ac:dyDescent="0.35">
      <c r="A123" s="34"/>
      <c r="B123" s="34"/>
      <c r="C123" s="34"/>
      <c r="D123" s="28"/>
      <c r="E123" s="28" t="s">
        <v>31</v>
      </c>
      <c r="F123" s="2">
        <v>2019</v>
      </c>
      <c r="G123" s="13"/>
      <c r="H123" s="12">
        <v>500000</v>
      </c>
      <c r="I123" s="12"/>
      <c r="J123" s="6">
        <f>H123+I123</f>
        <v>500000</v>
      </c>
      <c r="K123" s="58"/>
      <c r="L123" s="60"/>
      <c r="M123" s="60"/>
      <c r="N123" s="60"/>
      <c r="O123" s="41"/>
      <c r="P123" s="52"/>
      <c r="Q123" s="41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  <c r="GF123" s="60"/>
      <c r="GG123" s="60"/>
      <c r="GH123" s="60"/>
      <c r="GI123" s="60"/>
      <c r="GJ123" s="60"/>
      <c r="GK123" s="60"/>
      <c r="GL123" s="60"/>
      <c r="GM123" s="60"/>
      <c r="GN123" s="60"/>
      <c r="GO123" s="60"/>
      <c r="GP123" s="60"/>
      <c r="GQ123" s="60"/>
      <c r="GR123" s="60"/>
      <c r="GS123" s="60"/>
      <c r="GT123" s="60"/>
      <c r="GU123" s="60"/>
      <c r="GV123" s="60"/>
      <c r="GW123" s="60"/>
      <c r="GX123" s="60"/>
      <c r="GY123" s="60"/>
      <c r="GZ123" s="60"/>
      <c r="HA123" s="60"/>
      <c r="HB123" s="60"/>
      <c r="HC123" s="60"/>
      <c r="HD123" s="60"/>
      <c r="HE123" s="60"/>
      <c r="HF123" s="60"/>
      <c r="HG123" s="60"/>
      <c r="HH123" s="60"/>
      <c r="HI123" s="60"/>
      <c r="HJ123" s="60"/>
      <c r="HK123" s="60"/>
      <c r="HL123" s="60"/>
      <c r="HM123" s="60"/>
      <c r="HN123" s="60"/>
      <c r="HO123" s="60"/>
      <c r="HP123" s="60"/>
      <c r="HQ123" s="60"/>
      <c r="HR123" s="60"/>
      <c r="HS123" s="60"/>
      <c r="HT123" s="60"/>
      <c r="HU123" s="60"/>
      <c r="HV123" s="60"/>
      <c r="HW123" s="60"/>
      <c r="HX123" s="60"/>
      <c r="HY123" s="60"/>
      <c r="HZ123" s="60"/>
      <c r="IA123" s="60"/>
      <c r="IB123" s="60"/>
      <c r="IC123" s="60"/>
      <c r="ID123" s="60"/>
      <c r="IE123" s="60"/>
      <c r="IF123" s="60"/>
      <c r="IG123" s="60"/>
      <c r="IH123" s="60"/>
      <c r="II123" s="60"/>
      <c r="IJ123" s="60"/>
      <c r="IK123" s="60"/>
      <c r="IL123" s="60"/>
      <c r="IM123" s="60"/>
      <c r="IN123" s="60"/>
    </row>
    <row r="124" spans="1:248" s="61" customFormat="1" ht="69" customHeight="1" x14ac:dyDescent="0.35">
      <c r="A124" s="1">
        <v>1517361</v>
      </c>
      <c r="B124" s="1">
        <v>7361</v>
      </c>
      <c r="C124" s="51" t="s">
        <v>84</v>
      </c>
      <c r="D124" s="19" t="s">
        <v>96</v>
      </c>
      <c r="E124" s="28" t="s">
        <v>97</v>
      </c>
      <c r="F124" s="13" t="s">
        <v>50</v>
      </c>
      <c r="G124" s="13">
        <v>1567405</v>
      </c>
      <c r="H124" s="3">
        <v>28000</v>
      </c>
      <c r="I124" s="3"/>
      <c r="J124" s="3">
        <f>I124+H124</f>
        <v>28000</v>
      </c>
      <c r="K124" s="58">
        <v>75</v>
      </c>
      <c r="L124" s="60"/>
      <c r="M124" s="60"/>
      <c r="N124" s="60"/>
      <c r="O124" s="41"/>
      <c r="P124" s="52"/>
      <c r="Q124" s="41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60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60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60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60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60"/>
      <c r="FX124" s="60"/>
      <c r="FY124" s="60"/>
      <c r="FZ124" s="60"/>
      <c r="GA124" s="60"/>
      <c r="GB124" s="60"/>
      <c r="GC124" s="60"/>
      <c r="GD124" s="60"/>
      <c r="GE124" s="60"/>
      <c r="GF124" s="60"/>
      <c r="GG124" s="60"/>
      <c r="GH124" s="60"/>
      <c r="GI124" s="60"/>
      <c r="GJ124" s="60"/>
      <c r="GK124" s="60"/>
      <c r="GL124" s="60"/>
      <c r="GM124" s="60"/>
      <c r="GN124" s="60"/>
      <c r="GO124" s="60"/>
      <c r="GP124" s="60"/>
      <c r="GQ124" s="60"/>
      <c r="GR124" s="60"/>
      <c r="GS124" s="60"/>
      <c r="GT124" s="60"/>
      <c r="GU124" s="60"/>
      <c r="GV124" s="60"/>
      <c r="GW124" s="60"/>
      <c r="GX124" s="60"/>
      <c r="GY124" s="60"/>
      <c r="GZ124" s="60"/>
      <c r="HA124" s="60"/>
      <c r="HB124" s="60"/>
      <c r="HC124" s="60"/>
      <c r="HD124" s="60"/>
      <c r="HE124" s="60"/>
      <c r="HF124" s="60"/>
      <c r="HG124" s="60"/>
      <c r="HH124" s="60"/>
      <c r="HI124" s="60"/>
      <c r="HJ124" s="60"/>
      <c r="HK124" s="60"/>
      <c r="HL124" s="60"/>
      <c r="HM124" s="60"/>
      <c r="HN124" s="60"/>
      <c r="HO124" s="60"/>
      <c r="HP124" s="60"/>
      <c r="HQ124" s="60"/>
      <c r="HR124" s="60"/>
      <c r="HS124" s="60"/>
      <c r="HT124" s="60"/>
      <c r="HU124" s="60"/>
      <c r="HV124" s="60"/>
      <c r="HW124" s="60"/>
      <c r="HX124" s="60"/>
      <c r="HY124" s="60"/>
      <c r="HZ124" s="60"/>
      <c r="IA124" s="60"/>
      <c r="IB124" s="60"/>
      <c r="IC124" s="60"/>
      <c r="ID124" s="60"/>
      <c r="IE124" s="60"/>
      <c r="IF124" s="60"/>
      <c r="IG124" s="60"/>
      <c r="IH124" s="60"/>
      <c r="II124" s="60"/>
      <c r="IJ124" s="60"/>
      <c r="IK124" s="60"/>
      <c r="IL124" s="60"/>
      <c r="IM124" s="60"/>
      <c r="IN124" s="60"/>
    </row>
    <row r="125" spans="1:248" s="61" customFormat="1" ht="40.9" customHeight="1" x14ac:dyDescent="0.35">
      <c r="A125" s="1">
        <v>1517640</v>
      </c>
      <c r="B125" s="1">
        <v>7640</v>
      </c>
      <c r="C125" s="34"/>
      <c r="D125" s="19" t="s">
        <v>41</v>
      </c>
      <c r="E125" s="34"/>
      <c r="F125" s="12"/>
      <c r="G125" s="13"/>
      <c r="H125" s="3">
        <f>SUM(H126:H135)</f>
        <v>72876227</v>
      </c>
      <c r="I125" s="3">
        <f t="shared" ref="I125:J125" si="30">SUM(I126:I135)</f>
        <v>-7800000</v>
      </c>
      <c r="J125" s="3">
        <f t="shared" si="30"/>
        <v>65076227</v>
      </c>
      <c r="K125" s="58"/>
      <c r="L125" s="60"/>
      <c r="M125" s="60"/>
      <c r="N125" s="60"/>
      <c r="O125" s="41"/>
      <c r="P125" s="52"/>
      <c r="Q125" s="41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  <c r="DL125" s="60"/>
      <c r="DM125" s="60"/>
      <c r="DN125" s="60"/>
      <c r="DO125" s="60"/>
      <c r="DP125" s="60"/>
      <c r="DQ125" s="60"/>
      <c r="DR125" s="60"/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60"/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60"/>
      <c r="FL125" s="60"/>
      <c r="FM125" s="60"/>
      <c r="FN125" s="60"/>
      <c r="FO125" s="60"/>
      <c r="FP125" s="60"/>
      <c r="FQ125" s="60"/>
      <c r="FR125" s="60"/>
      <c r="FS125" s="60"/>
      <c r="FT125" s="60"/>
      <c r="FU125" s="60"/>
      <c r="FV125" s="60"/>
      <c r="FW125" s="60"/>
      <c r="FX125" s="60"/>
      <c r="FY125" s="60"/>
      <c r="FZ125" s="60"/>
      <c r="GA125" s="60"/>
      <c r="GB125" s="60"/>
      <c r="GC125" s="60"/>
      <c r="GD125" s="60"/>
      <c r="GE125" s="60"/>
      <c r="GF125" s="60"/>
      <c r="GG125" s="60"/>
      <c r="GH125" s="60"/>
      <c r="GI125" s="60"/>
      <c r="GJ125" s="60"/>
      <c r="GK125" s="60"/>
      <c r="GL125" s="60"/>
      <c r="GM125" s="60"/>
      <c r="GN125" s="60"/>
      <c r="GO125" s="60"/>
      <c r="GP125" s="60"/>
      <c r="GQ125" s="60"/>
      <c r="GR125" s="60"/>
      <c r="GS125" s="60"/>
      <c r="GT125" s="60"/>
      <c r="GU125" s="60"/>
      <c r="GV125" s="60"/>
      <c r="GW125" s="60"/>
      <c r="GX125" s="60"/>
      <c r="GY125" s="60"/>
      <c r="GZ125" s="60"/>
      <c r="HA125" s="60"/>
      <c r="HB125" s="60"/>
      <c r="HC125" s="60"/>
      <c r="HD125" s="60"/>
      <c r="HE125" s="60"/>
      <c r="HF125" s="60"/>
      <c r="HG125" s="60"/>
      <c r="HH125" s="60"/>
      <c r="HI125" s="60"/>
      <c r="HJ125" s="60"/>
      <c r="HK125" s="60"/>
      <c r="HL125" s="60"/>
      <c r="HM125" s="60"/>
      <c r="HN125" s="60"/>
      <c r="HO125" s="60"/>
      <c r="HP125" s="60"/>
      <c r="HQ125" s="60"/>
      <c r="HR125" s="60"/>
      <c r="HS125" s="60"/>
      <c r="HT125" s="60"/>
      <c r="HU125" s="60"/>
      <c r="HV125" s="60"/>
      <c r="HW125" s="60"/>
      <c r="HX125" s="60"/>
      <c r="HY125" s="60"/>
      <c r="HZ125" s="60"/>
      <c r="IA125" s="60"/>
      <c r="IB125" s="60"/>
      <c r="IC125" s="60"/>
      <c r="ID125" s="60"/>
      <c r="IE125" s="60"/>
      <c r="IF125" s="60"/>
      <c r="IG125" s="60"/>
      <c r="IH125" s="60"/>
      <c r="II125" s="60"/>
      <c r="IJ125" s="60"/>
      <c r="IK125" s="60"/>
      <c r="IL125" s="60"/>
      <c r="IM125" s="60"/>
      <c r="IN125" s="60"/>
    </row>
    <row r="126" spans="1:248" s="61" customFormat="1" ht="98.25" customHeight="1" x14ac:dyDescent="0.35">
      <c r="A126" s="34"/>
      <c r="B126" s="34"/>
      <c r="C126" s="34"/>
      <c r="D126" s="34"/>
      <c r="E126" s="28" t="s">
        <v>74</v>
      </c>
      <c r="F126" s="12" t="s">
        <v>54</v>
      </c>
      <c r="G126" s="13"/>
      <c r="H126" s="12">
        <f>9618700+48093527</f>
        <v>57712227</v>
      </c>
      <c r="I126" s="12"/>
      <c r="J126" s="6">
        <f t="shared" ref="J126:J135" si="31">H126+I126</f>
        <v>57712227</v>
      </c>
      <c r="K126" s="67"/>
      <c r="L126" s="60"/>
      <c r="M126" s="60"/>
      <c r="N126" s="60"/>
      <c r="O126" s="41"/>
      <c r="P126" s="52"/>
      <c r="Q126" s="41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60"/>
      <c r="FX126" s="60"/>
      <c r="FY126" s="60"/>
      <c r="FZ126" s="60"/>
      <c r="GA126" s="60"/>
      <c r="GB126" s="60"/>
      <c r="GC126" s="60"/>
      <c r="GD126" s="60"/>
      <c r="GE126" s="60"/>
      <c r="GF126" s="60"/>
      <c r="GG126" s="60"/>
      <c r="GH126" s="60"/>
      <c r="GI126" s="60"/>
      <c r="GJ126" s="60"/>
      <c r="GK126" s="60"/>
      <c r="GL126" s="60"/>
      <c r="GM126" s="60"/>
      <c r="GN126" s="60"/>
      <c r="GO126" s="60"/>
      <c r="GP126" s="60"/>
      <c r="GQ126" s="60"/>
      <c r="GR126" s="60"/>
      <c r="GS126" s="60"/>
      <c r="GT126" s="60"/>
      <c r="GU126" s="60"/>
      <c r="GV126" s="60"/>
      <c r="GW126" s="60"/>
      <c r="GX126" s="60"/>
      <c r="GY126" s="60"/>
      <c r="GZ126" s="60"/>
      <c r="HA126" s="60"/>
      <c r="HB126" s="60"/>
      <c r="HC126" s="60"/>
      <c r="HD126" s="60"/>
      <c r="HE126" s="60"/>
      <c r="HF126" s="60"/>
      <c r="HG126" s="60"/>
      <c r="HH126" s="60"/>
      <c r="HI126" s="60"/>
      <c r="HJ126" s="60"/>
      <c r="HK126" s="60"/>
      <c r="HL126" s="60"/>
      <c r="HM126" s="60"/>
      <c r="HN126" s="60"/>
      <c r="HO126" s="60"/>
      <c r="HP126" s="60"/>
      <c r="HQ126" s="60"/>
      <c r="HR126" s="60"/>
      <c r="HS126" s="60"/>
      <c r="HT126" s="60"/>
      <c r="HU126" s="60"/>
      <c r="HV126" s="60"/>
      <c r="HW126" s="60"/>
      <c r="HX126" s="60"/>
      <c r="HY126" s="60"/>
      <c r="HZ126" s="60"/>
      <c r="IA126" s="60"/>
      <c r="IB126" s="60"/>
      <c r="IC126" s="60"/>
      <c r="ID126" s="60"/>
      <c r="IE126" s="60"/>
      <c r="IF126" s="60"/>
      <c r="IG126" s="60"/>
      <c r="IH126" s="60"/>
      <c r="II126" s="60"/>
      <c r="IJ126" s="60"/>
      <c r="IK126" s="60"/>
      <c r="IL126" s="60"/>
      <c r="IM126" s="60"/>
      <c r="IN126" s="60"/>
    </row>
    <row r="127" spans="1:248" s="61" customFormat="1" ht="61.9" customHeight="1" x14ac:dyDescent="0.35">
      <c r="A127" s="34"/>
      <c r="B127" s="34"/>
      <c r="C127" s="34"/>
      <c r="D127" s="34"/>
      <c r="E127" s="28" t="s">
        <v>60</v>
      </c>
      <c r="F127" s="12" t="s">
        <v>51</v>
      </c>
      <c r="G127" s="13"/>
      <c r="H127" s="12">
        <v>3738060</v>
      </c>
      <c r="I127" s="12">
        <v>-3000000</v>
      </c>
      <c r="J127" s="6">
        <f t="shared" si="31"/>
        <v>738060</v>
      </c>
      <c r="K127" s="68"/>
      <c r="L127" s="60"/>
      <c r="M127" s="60"/>
      <c r="N127" s="60"/>
      <c r="O127" s="41"/>
      <c r="P127" s="52"/>
      <c r="Q127" s="41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60"/>
      <c r="FX127" s="60"/>
      <c r="FY127" s="60"/>
      <c r="FZ127" s="60"/>
      <c r="GA127" s="60"/>
      <c r="GB127" s="60"/>
      <c r="GC127" s="60"/>
      <c r="GD127" s="60"/>
      <c r="GE127" s="60"/>
      <c r="GF127" s="60"/>
      <c r="GG127" s="60"/>
      <c r="GH127" s="60"/>
      <c r="GI127" s="60"/>
      <c r="GJ127" s="60"/>
      <c r="GK127" s="60"/>
      <c r="GL127" s="60"/>
      <c r="GM127" s="60"/>
      <c r="GN127" s="60"/>
      <c r="GO127" s="60"/>
      <c r="GP127" s="60"/>
      <c r="GQ127" s="60"/>
      <c r="GR127" s="60"/>
      <c r="GS127" s="60"/>
      <c r="GT127" s="60"/>
      <c r="GU127" s="60"/>
      <c r="GV127" s="60"/>
      <c r="GW127" s="60"/>
      <c r="GX127" s="60"/>
      <c r="GY127" s="60"/>
      <c r="GZ127" s="60"/>
      <c r="HA127" s="60"/>
      <c r="HB127" s="60"/>
      <c r="HC127" s="60"/>
      <c r="HD127" s="60"/>
      <c r="HE127" s="60"/>
      <c r="HF127" s="60"/>
      <c r="HG127" s="60"/>
      <c r="HH127" s="60"/>
      <c r="HI127" s="60"/>
      <c r="HJ127" s="60"/>
      <c r="HK127" s="60"/>
      <c r="HL127" s="60"/>
      <c r="HM127" s="60"/>
      <c r="HN127" s="60"/>
      <c r="HO127" s="60"/>
      <c r="HP127" s="60"/>
      <c r="HQ127" s="60"/>
      <c r="HR127" s="60"/>
      <c r="HS127" s="60"/>
      <c r="HT127" s="60"/>
      <c r="HU127" s="60"/>
      <c r="HV127" s="60"/>
      <c r="HW127" s="60"/>
      <c r="HX127" s="60"/>
      <c r="HY127" s="60"/>
      <c r="HZ127" s="60"/>
      <c r="IA127" s="60"/>
      <c r="IB127" s="60"/>
      <c r="IC127" s="60"/>
      <c r="ID127" s="60"/>
      <c r="IE127" s="60"/>
      <c r="IF127" s="60"/>
      <c r="IG127" s="60"/>
      <c r="IH127" s="60"/>
      <c r="II127" s="60"/>
      <c r="IJ127" s="60"/>
      <c r="IK127" s="60"/>
      <c r="IL127" s="60"/>
      <c r="IM127" s="60"/>
      <c r="IN127" s="60"/>
    </row>
    <row r="128" spans="1:248" s="61" customFormat="1" ht="72" customHeight="1" x14ac:dyDescent="0.35">
      <c r="A128" s="34"/>
      <c r="B128" s="34"/>
      <c r="C128" s="34"/>
      <c r="D128" s="34"/>
      <c r="E128" s="28" t="s">
        <v>61</v>
      </c>
      <c r="F128" s="12" t="s">
        <v>51</v>
      </c>
      <c r="G128" s="13"/>
      <c r="H128" s="12">
        <v>2043580</v>
      </c>
      <c r="I128" s="12">
        <v>-1400000</v>
      </c>
      <c r="J128" s="6">
        <f t="shared" si="31"/>
        <v>643580</v>
      </c>
      <c r="K128" s="68"/>
      <c r="L128" s="60"/>
      <c r="M128" s="60"/>
      <c r="N128" s="60"/>
      <c r="O128" s="41"/>
      <c r="P128" s="52"/>
      <c r="Q128" s="41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0"/>
      <c r="DY128" s="60"/>
      <c r="DZ128" s="60"/>
      <c r="EA128" s="60"/>
      <c r="EB128" s="60"/>
      <c r="EC128" s="60"/>
      <c r="ED128" s="60"/>
      <c r="EE128" s="60"/>
      <c r="EF128" s="60"/>
      <c r="EG128" s="60"/>
      <c r="EH128" s="60"/>
      <c r="EI128" s="60"/>
      <c r="EJ128" s="60"/>
      <c r="EK128" s="60"/>
      <c r="EL128" s="60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60"/>
      <c r="EZ128" s="60"/>
      <c r="FA128" s="60"/>
      <c r="FB128" s="60"/>
      <c r="FC128" s="60"/>
      <c r="FD128" s="60"/>
      <c r="FE128" s="60"/>
      <c r="FF128" s="60"/>
      <c r="FG128" s="60"/>
      <c r="FH128" s="60"/>
      <c r="FI128" s="60"/>
      <c r="FJ128" s="60"/>
      <c r="FK128" s="60"/>
      <c r="FL128" s="60"/>
      <c r="FM128" s="60"/>
      <c r="FN128" s="60"/>
      <c r="FO128" s="60"/>
      <c r="FP128" s="60"/>
      <c r="FQ128" s="60"/>
      <c r="FR128" s="60"/>
      <c r="FS128" s="60"/>
      <c r="FT128" s="60"/>
      <c r="FU128" s="60"/>
      <c r="FV128" s="60"/>
      <c r="FW128" s="60"/>
      <c r="FX128" s="60"/>
      <c r="FY128" s="60"/>
      <c r="FZ128" s="60"/>
      <c r="GA128" s="60"/>
      <c r="GB128" s="60"/>
      <c r="GC128" s="60"/>
      <c r="GD128" s="60"/>
      <c r="GE128" s="60"/>
      <c r="GF128" s="60"/>
      <c r="GG128" s="60"/>
      <c r="GH128" s="60"/>
      <c r="GI128" s="60"/>
      <c r="GJ128" s="60"/>
      <c r="GK128" s="60"/>
      <c r="GL128" s="60"/>
      <c r="GM128" s="60"/>
      <c r="GN128" s="60"/>
      <c r="GO128" s="60"/>
      <c r="GP128" s="60"/>
      <c r="GQ128" s="60"/>
      <c r="GR128" s="60"/>
      <c r="GS128" s="60"/>
      <c r="GT128" s="60"/>
      <c r="GU128" s="60"/>
      <c r="GV128" s="60"/>
      <c r="GW128" s="60"/>
      <c r="GX128" s="60"/>
      <c r="GY128" s="60"/>
      <c r="GZ128" s="60"/>
      <c r="HA128" s="60"/>
      <c r="HB128" s="60"/>
      <c r="HC128" s="60"/>
      <c r="HD128" s="60"/>
      <c r="HE128" s="60"/>
      <c r="HF128" s="60"/>
      <c r="HG128" s="60"/>
      <c r="HH128" s="60"/>
      <c r="HI128" s="60"/>
      <c r="HJ128" s="60"/>
      <c r="HK128" s="60"/>
      <c r="HL128" s="60"/>
      <c r="HM128" s="60"/>
      <c r="HN128" s="60"/>
      <c r="HO128" s="60"/>
      <c r="HP128" s="60"/>
      <c r="HQ128" s="60"/>
      <c r="HR128" s="60"/>
      <c r="HS128" s="60"/>
      <c r="HT128" s="60"/>
      <c r="HU128" s="60"/>
      <c r="HV128" s="60"/>
      <c r="HW128" s="60"/>
      <c r="HX128" s="60"/>
      <c r="HY128" s="60"/>
      <c r="HZ128" s="60"/>
      <c r="IA128" s="60"/>
      <c r="IB128" s="60"/>
      <c r="IC128" s="60"/>
      <c r="ID128" s="60"/>
      <c r="IE128" s="60"/>
      <c r="IF128" s="60"/>
      <c r="IG128" s="60"/>
      <c r="IH128" s="60"/>
      <c r="II128" s="60"/>
      <c r="IJ128" s="60"/>
      <c r="IK128" s="60"/>
      <c r="IL128" s="60"/>
      <c r="IM128" s="60"/>
      <c r="IN128" s="60"/>
    </row>
    <row r="129" spans="1:248" ht="66" customHeight="1" x14ac:dyDescent="0.35">
      <c r="A129" s="35"/>
      <c r="B129" s="35"/>
      <c r="C129" s="35"/>
      <c r="D129" s="35"/>
      <c r="E129" s="28" t="s">
        <v>62</v>
      </c>
      <c r="F129" s="12" t="s">
        <v>51</v>
      </c>
      <c r="G129" s="35"/>
      <c r="H129" s="12">
        <f>6959860-3232000</f>
        <v>3727860</v>
      </c>
      <c r="I129" s="12">
        <v>-3400000</v>
      </c>
      <c r="J129" s="6">
        <f t="shared" si="31"/>
        <v>327860</v>
      </c>
      <c r="K129" s="68"/>
      <c r="L129" s="60"/>
      <c r="M129" s="60"/>
      <c r="N129" s="60"/>
      <c r="P129" s="52"/>
    </row>
    <row r="130" spans="1:248" ht="54" customHeight="1" x14ac:dyDescent="0.35">
      <c r="A130" s="35"/>
      <c r="B130" s="35"/>
      <c r="C130" s="35"/>
      <c r="D130" s="35"/>
      <c r="E130" s="69" t="s">
        <v>63</v>
      </c>
      <c r="F130" s="13" t="s">
        <v>52</v>
      </c>
      <c r="G130" s="13">
        <v>25179181</v>
      </c>
      <c r="H130" s="12">
        <f>5000000-2000000</f>
        <v>3000000</v>
      </c>
      <c r="I130" s="12"/>
      <c r="J130" s="6">
        <f t="shared" si="31"/>
        <v>3000000</v>
      </c>
      <c r="K130" s="58">
        <v>67</v>
      </c>
      <c r="L130" s="60"/>
      <c r="M130" s="60"/>
      <c r="N130" s="60"/>
      <c r="P130" s="52"/>
    </row>
    <row r="131" spans="1:248" ht="49.5" customHeight="1" x14ac:dyDescent="0.35">
      <c r="A131" s="35"/>
      <c r="B131" s="35"/>
      <c r="C131" s="35"/>
      <c r="D131" s="35"/>
      <c r="E131" s="28" t="s">
        <v>64</v>
      </c>
      <c r="F131" s="13" t="s">
        <v>55</v>
      </c>
      <c r="G131" s="13">
        <v>5382485</v>
      </c>
      <c r="H131" s="12">
        <v>1000000</v>
      </c>
      <c r="I131" s="12"/>
      <c r="J131" s="6">
        <f t="shared" si="31"/>
        <v>1000000</v>
      </c>
      <c r="K131" s="58">
        <v>83</v>
      </c>
      <c r="L131" s="60"/>
      <c r="M131" s="60"/>
      <c r="N131" s="60"/>
      <c r="P131" s="52"/>
    </row>
    <row r="132" spans="1:248" ht="61.5" customHeight="1" x14ac:dyDescent="0.35">
      <c r="A132" s="35"/>
      <c r="B132" s="35"/>
      <c r="C132" s="35"/>
      <c r="D132" s="35"/>
      <c r="E132" s="28" t="s">
        <v>100</v>
      </c>
      <c r="F132" s="13" t="s">
        <v>49</v>
      </c>
      <c r="G132" s="13">
        <v>9999558</v>
      </c>
      <c r="H132" s="12">
        <v>154500</v>
      </c>
      <c r="I132" s="12"/>
      <c r="J132" s="6">
        <f t="shared" si="31"/>
        <v>154500</v>
      </c>
      <c r="K132" s="58">
        <v>64</v>
      </c>
      <c r="L132" s="60"/>
      <c r="M132" s="60"/>
      <c r="N132" s="60"/>
      <c r="P132" s="52"/>
    </row>
    <row r="133" spans="1:248" ht="70.5" customHeight="1" x14ac:dyDescent="0.35">
      <c r="A133" s="35"/>
      <c r="B133" s="35"/>
      <c r="C133" s="35"/>
      <c r="D133" s="35"/>
      <c r="E133" s="28" t="s">
        <v>129</v>
      </c>
      <c r="F133" s="13" t="s">
        <v>54</v>
      </c>
      <c r="G133" s="13"/>
      <c r="H133" s="12">
        <v>500000</v>
      </c>
      <c r="I133" s="12"/>
      <c r="J133" s="6">
        <f t="shared" si="31"/>
        <v>500000</v>
      </c>
      <c r="K133" s="58"/>
      <c r="M133" s="60"/>
      <c r="N133" s="60"/>
      <c r="P133" s="52"/>
    </row>
    <row r="134" spans="1:248" ht="119.25" customHeight="1" x14ac:dyDescent="0.35">
      <c r="A134" s="35"/>
      <c r="B134" s="35"/>
      <c r="C134" s="35"/>
      <c r="D134" s="35"/>
      <c r="E134" s="28" t="s">
        <v>65</v>
      </c>
      <c r="F134" s="13" t="s">
        <v>53</v>
      </c>
      <c r="G134" s="13">
        <v>1422026</v>
      </c>
      <c r="H134" s="12">
        <v>500000</v>
      </c>
      <c r="I134" s="12"/>
      <c r="J134" s="6">
        <f t="shared" si="31"/>
        <v>500000</v>
      </c>
      <c r="K134" s="58">
        <v>83</v>
      </c>
      <c r="P134" s="52"/>
    </row>
    <row r="135" spans="1:248" ht="147" customHeight="1" x14ac:dyDescent="0.35">
      <c r="A135" s="35"/>
      <c r="B135" s="35"/>
      <c r="C135" s="35"/>
      <c r="D135" s="35"/>
      <c r="E135" s="28" t="s">
        <v>66</v>
      </c>
      <c r="F135" s="13" t="s">
        <v>53</v>
      </c>
      <c r="G135" s="13">
        <v>1328224</v>
      </c>
      <c r="H135" s="12">
        <v>500000</v>
      </c>
      <c r="I135" s="12"/>
      <c r="J135" s="6">
        <f t="shared" si="31"/>
        <v>500000</v>
      </c>
      <c r="K135" s="58">
        <v>98</v>
      </c>
      <c r="P135" s="52"/>
    </row>
    <row r="136" spans="1:248" ht="25.9" customHeight="1" x14ac:dyDescent="0.35">
      <c r="A136" s="36"/>
      <c r="B136" s="36"/>
      <c r="C136" s="36"/>
      <c r="D136" s="4" t="s">
        <v>44</v>
      </c>
      <c r="E136" s="35"/>
      <c r="F136" s="35"/>
      <c r="G136" s="35"/>
      <c r="H136" s="70">
        <f>H14+H16+H53</f>
        <v>161670968.97000003</v>
      </c>
      <c r="I136" s="70">
        <f>I14+I16+I53</f>
        <v>6734763.4299999997</v>
      </c>
      <c r="J136" s="70">
        <f>J14+J16+J53</f>
        <v>168405732.40000001</v>
      </c>
      <c r="K136" s="35"/>
      <c r="P136" s="52"/>
    </row>
    <row r="137" spans="1:248" s="37" customFormat="1" ht="25.9" customHeight="1" x14ac:dyDescent="0.35">
      <c r="D137" s="7" t="s">
        <v>85</v>
      </c>
      <c r="H137" s="38">
        <f>H17</f>
        <v>6362000</v>
      </c>
      <c r="I137" s="38">
        <f t="shared" ref="I137:J137" si="32">I17</f>
        <v>0</v>
      </c>
      <c r="J137" s="38">
        <f t="shared" si="32"/>
        <v>6362000</v>
      </c>
      <c r="L137" s="41"/>
      <c r="M137" s="41"/>
      <c r="N137" s="41"/>
      <c r="O137" s="41"/>
      <c r="P137" s="52"/>
      <c r="Q137" s="4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1"/>
      <c r="EV137" s="71"/>
      <c r="EW137" s="71"/>
      <c r="EX137" s="71"/>
      <c r="EY137" s="71"/>
      <c r="EZ137" s="71"/>
      <c r="FA137" s="71"/>
      <c r="FB137" s="71"/>
      <c r="FC137" s="71"/>
      <c r="FD137" s="71"/>
      <c r="FE137" s="71"/>
      <c r="FF137" s="71"/>
      <c r="FG137" s="71"/>
      <c r="FH137" s="71"/>
      <c r="FI137" s="71"/>
      <c r="FJ137" s="71"/>
      <c r="FK137" s="71"/>
      <c r="FL137" s="71"/>
      <c r="FM137" s="71"/>
      <c r="FN137" s="71"/>
      <c r="FO137" s="71"/>
      <c r="FP137" s="71"/>
      <c r="FQ137" s="71"/>
      <c r="FR137" s="71"/>
      <c r="FS137" s="71"/>
      <c r="FT137" s="71"/>
      <c r="FU137" s="71"/>
      <c r="FV137" s="71"/>
      <c r="FW137" s="71"/>
      <c r="FX137" s="71"/>
      <c r="FY137" s="71"/>
      <c r="FZ137" s="71"/>
      <c r="GA137" s="71"/>
      <c r="GB137" s="71"/>
      <c r="GC137" s="71"/>
      <c r="GD137" s="71"/>
      <c r="GE137" s="71"/>
      <c r="GF137" s="71"/>
      <c r="GG137" s="71"/>
      <c r="GH137" s="71"/>
      <c r="GI137" s="71"/>
      <c r="GJ137" s="71"/>
      <c r="GK137" s="71"/>
      <c r="GL137" s="71"/>
      <c r="GM137" s="71"/>
      <c r="GN137" s="71"/>
      <c r="GO137" s="71"/>
      <c r="GP137" s="71"/>
      <c r="GQ137" s="71"/>
      <c r="GR137" s="71"/>
      <c r="GS137" s="71"/>
      <c r="GT137" s="71"/>
      <c r="GU137" s="71"/>
      <c r="GV137" s="71"/>
      <c r="GW137" s="71"/>
      <c r="GX137" s="71"/>
      <c r="GY137" s="71"/>
      <c r="GZ137" s="71"/>
      <c r="HA137" s="71"/>
      <c r="HB137" s="71"/>
      <c r="HC137" s="71"/>
      <c r="HD137" s="71"/>
      <c r="HE137" s="71"/>
      <c r="HF137" s="71"/>
      <c r="HG137" s="71"/>
      <c r="HH137" s="71"/>
      <c r="HI137" s="71"/>
      <c r="HJ137" s="71"/>
      <c r="HK137" s="71"/>
      <c r="HL137" s="71"/>
      <c r="HM137" s="71"/>
      <c r="HN137" s="71"/>
      <c r="HO137" s="71"/>
      <c r="HP137" s="71"/>
      <c r="HQ137" s="71"/>
      <c r="HR137" s="71"/>
      <c r="HS137" s="71"/>
      <c r="HT137" s="71"/>
      <c r="HU137" s="71"/>
      <c r="HV137" s="71"/>
      <c r="HW137" s="71"/>
      <c r="HX137" s="71"/>
      <c r="HY137" s="71"/>
      <c r="HZ137" s="71"/>
      <c r="IA137" s="71"/>
      <c r="IB137" s="71"/>
      <c r="IC137" s="71"/>
      <c r="ID137" s="71"/>
      <c r="IE137" s="71"/>
      <c r="IF137" s="71"/>
      <c r="IG137" s="71"/>
      <c r="IH137" s="71"/>
      <c r="II137" s="71"/>
      <c r="IJ137" s="71"/>
      <c r="IK137" s="71"/>
      <c r="IL137" s="71"/>
      <c r="IM137" s="71"/>
      <c r="IN137" s="71"/>
    </row>
    <row r="138" spans="1:248" s="41" customFormat="1" x14ac:dyDescent="0.35"/>
    <row r="141" spans="1:248" s="72" customFormat="1" ht="27.75" x14ac:dyDescent="0.4">
      <c r="A141" s="87" t="s">
        <v>134</v>
      </c>
      <c r="B141" s="87"/>
      <c r="C141" s="87"/>
      <c r="D141" s="87"/>
      <c r="E141" s="87"/>
      <c r="H141" s="89" t="s">
        <v>135</v>
      </c>
      <c r="I141" s="89"/>
      <c r="J141" s="89"/>
      <c r="K141" s="89"/>
      <c r="L141" s="71"/>
      <c r="M141" s="41"/>
      <c r="N141" s="41"/>
      <c r="O141" s="71"/>
      <c r="P141" s="71"/>
      <c r="Q141" s="71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  <c r="CG141" s="73"/>
      <c r="CH141" s="73"/>
      <c r="CI141" s="73"/>
      <c r="CJ141" s="73"/>
      <c r="CK141" s="73"/>
      <c r="CL141" s="73"/>
      <c r="CM141" s="73"/>
      <c r="CN141" s="73"/>
      <c r="CO141" s="73"/>
      <c r="CP141" s="73"/>
      <c r="CQ141" s="73"/>
      <c r="CR141" s="73"/>
      <c r="CS141" s="73"/>
      <c r="CT141" s="73"/>
      <c r="CU141" s="73"/>
      <c r="CV141" s="73"/>
      <c r="CW141" s="73"/>
      <c r="CX141" s="73"/>
      <c r="CY141" s="73"/>
      <c r="CZ141" s="73"/>
      <c r="DA141" s="73"/>
      <c r="DB141" s="73"/>
      <c r="DC141" s="73"/>
      <c r="DD141" s="73"/>
      <c r="DE141" s="73"/>
      <c r="DF141" s="73"/>
      <c r="DG141" s="73"/>
      <c r="DH141" s="73"/>
      <c r="DI141" s="73"/>
      <c r="DJ141" s="73"/>
      <c r="DK141" s="73"/>
      <c r="DL141" s="73"/>
      <c r="DM141" s="73"/>
      <c r="DN141" s="73"/>
      <c r="DO141" s="73"/>
      <c r="DP141" s="73"/>
      <c r="DQ141" s="73"/>
      <c r="DR141" s="73"/>
      <c r="DS141" s="73"/>
      <c r="DT141" s="73"/>
      <c r="DU141" s="73"/>
      <c r="DV141" s="73"/>
      <c r="DW141" s="73"/>
      <c r="DX141" s="73"/>
      <c r="DY141" s="73"/>
      <c r="DZ141" s="73"/>
      <c r="EA141" s="73"/>
      <c r="EB141" s="73"/>
      <c r="EC141" s="73"/>
      <c r="ED141" s="73"/>
      <c r="EE141" s="73"/>
      <c r="EF141" s="73"/>
      <c r="EG141" s="73"/>
      <c r="EH141" s="73"/>
      <c r="EI141" s="73"/>
      <c r="EJ141" s="73"/>
      <c r="EK141" s="73"/>
      <c r="EL141" s="73"/>
      <c r="EM141" s="73"/>
      <c r="EN141" s="73"/>
      <c r="EO141" s="73"/>
      <c r="EP141" s="73"/>
      <c r="EQ141" s="73"/>
      <c r="ER141" s="73"/>
      <c r="ES141" s="73"/>
      <c r="ET141" s="73"/>
      <c r="EU141" s="73"/>
      <c r="EV141" s="73"/>
      <c r="EW141" s="73"/>
      <c r="EX141" s="73"/>
      <c r="EY141" s="73"/>
      <c r="EZ141" s="73"/>
      <c r="FA141" s="73"/>
      <c r="FB141" s="73"/>
      <c r="FC141" s="73"/>
      <c r="FD141" s="73"/>
      <c r="FE141" s="73"/>
      <c r="FF141" s="73"/>
      <c r="FG141" s="73"/>
      <c r="FH141" s="73"/>
      <c r="FI141" s="73"/>
      <c r="FJ141" s="73"/>
      <c r="FK141" s="73"/>
      <c r="FL141" s="73"/>
      <c r="FM141" s="73"/>
      <c r="FN141" s="73"/>
      <c r="FO141" s="73"/>
      <c r="FP141" s="73"/>
      <c r="FQ141" s="73"/>
      <c r="FR141" s="73"/>
      <c r="FS141" s="73"/>
      <c r="FT141" s="73"/>
      <c r="FU141" s="73"/>
      <c r="FV141" s="73"/>
      <c r="FW141" s="73"/>
      <c r="FX141" s="73"/>
      <c r="FY141" s="73"/>
      <c r="FZ141" s="73"/>
      <c r="GA141" s="73"/>
      <c r="GB141" s="73"/>
      <c r="GC141" s="73"/>
      <c r="GD141" s="73"/>
      <c r="GE141" s="73"/>
      <c r="GF141" s="73"/>
      <c r="GG141" s="73"/>
      <c r="GH141" s="73"/>
      <c r="GI141" s="73"/>
      <c r="GJ141" s="73"/>
      <c r="GK141" s="73"/>
      <c r="GL141" s="73"/>
      <c r="GM141" s="73"/>
      <c r="GN141" s="73"/>
      <c r="GO141" s="73"/>
      <c r="GP141" s="73"/>
      <c r="GQ141" s="73"/>
      <c r="GR141" s="73"/>
      <c r="GS141" s="73"/>
      <c r="GT141" s="73"/>
      <c r="GU141" s="73"/>
      <c r="GV141" s="73"/>
      <c r="GW141" s="73"/>
      <c r="GX141" s="73"/>
      <c r="GY141" s="73"/>
      <c r="GZ141" s="73"/>
      <c r="HA141" s="73"/>
      <c r="HB141" s="73"/>
      <c r="HC141" s="73"/>
      <c r="HD141" s="73"/>
      <c r="HE141" s="73"/>
      <c r="HF141" s="73"/>
      <c r="HG141" s="73"/>
      <c r="HH141" s="73"/>
      <c r="HI141" s="73"/>
      <c r="HJ141" s="73"/>
      <c r="HK141" s="73"/>
      <c r="HL141" s="73"/>
      <c r="HM141" s="73"/>
      <c r="HN141" s="73"/>
      <c r="HO141" s="73"/>
      <c r="HP141" s="73"/>
      <c r="HQ141" s="73"/>
      <c r="HR141" s="73"/>
      <c r="HS141" s="73"/>
      <c r="HT141" s="73"/>
      <c r="HU141" s="73"/>
      <c r="HV141" s="73"/>
      <c r="HW141" s="73"/>
      <c r="HX141" s="73"/>
      <c r="HY141" s="73"/>
      <c r="HZ141" s="73"/>
      <c r="IA141" s="73"/>
      <c r="IB141" s="73"/>
      <c r="IC141" s="73"/>
      <c r="ID141" s="73"/>
      <c r="IE141" s="73"/>
      <c r="IF141" s="73"/>
      <c r="IG141" s="73"/>
      <c r="IH141" s="73"/>
      <c r="II141" s="73"/>
      <c r="IJ141" s="73"/>
      <c r="IK141" s="73"/>
      <c r="IL141" s="73"/>
      <c r="IM141" s="73"/>
      <c r="IN141" s="73"/>
    </row>
    <row r="142" spans="1:248" s="76" customFormat="1" x14ac:dyDescent="0.35">
      <c r="A142" s="42"/>
      <c r="B142" s="42"/>
      <c r="C142" s="42"/>
      <c r="D142" s="40"/>
      <c r="E142" s="40"/>
      <c r="F142" s="40"/>
      <c r="G142" s="40"/>
      <c r="H142" s="40"/>
      <c r="I142" s="40"/>
      <c r="J142" s="40"/>
      <c r="K142" s="74"/>
      <c r="L142" s="41"/>
      <c r="M142" s="71"/>
      <c r="N142" s="71"/>
      <c r="O142" s="41"/>
      <c r="P142" s="41"/>
      <c r="Q142" s="41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75"/>
      <c r="DM142" s="75"/>
      <c r="DN142" s="75"/>
      <c r="DO142" s="75"/>
      <c r="DP142" s="75"/>
      <c r="DQ142" s="75"/>
      <c r="DR142" s="75"/>
      <c r="DS142" s="75"/>
      <c r="DT142" s="75"/>
      <c r="DU142" s="75"/>
      <c r="DV142" s="75"/>
      <c r="DW142" s="75"/>
      <c r="DX142" s="75"/>
      <c r="DY142" s="75"/>
      <c r="DZ142" s="75"/>
      <c r="EA142" s="75"/>
      <c r="EB142" s="75"/>
      <c r="EC142" s="75"/>
      <c r="ED142" s="75"/>
      <c r="EE142" s="75"/>
      <c r="EF142" s="75"/>
      <c r="EG142" s="75"/>
      <c r="EH142" s="75"/>
      <c r="EI142" s="75"/>
      <c r="EJ142" s="75"/>
      <c r="EK142" s="75"/>
      <c r="EL142" s="75"/>
      <c r="EM142" s="75"/>
      <c r="EN142" s="75"/>
      <c r="EO142" s="75"/>
      <c r="EP142" s="75"/>
      <c r="EQ142" s="75"/>
      <c r="ER142" s="75"/>
      <c r="ES142" s="75"/>
      <c r="ET142" s="75"/>
      <c r="EU142" s="75"/>
      <c r="EV142" s="75"/>
      <c r="EW142" s="75"/>
      <c r="EX142" s="75"/>
      <c r="EY142" s="75"/>
      <c r="EZ142" s="75"/>
      <c r="FA142" s="75"/>
      <c r="FB142" s="75"/>
      <c r="FC142" s="75"/>
      <c r="FD142" s="75"/>
      <c r="FE142" s="75"/>
      <c r="FF142" s="75"/>
      <c r="FG142" s="75"/>
      <c r="FH142" s="75"/>
      <c r="FI142" s="75"/>
      <c r="FJ142" s="75"/>
      <c r="FK142" s="75"/>
      <c r="FL142" s="75"/>
      <c r="FM142" s="75"/>
      <c r="FN142" s="75"/>
      <c r="FO142" s="75"/>
      <c r="FP142" s="75"/>
      <c r="FQ142" s="75"/>
      <c r="FR142" s="75"/>
      <c r="FS142" s="75"/>
      <c r="FT142" s="75"/>
      <c r="FU142" s="75"/>
      <c r="FV142" s="75"/>
      <c r="FW142" s="75"/>
      <c r="FX142" s="75"/>
      <c r="FY142" s="75"/>
      <c r="FZ142" s="75"/>
      <c r="GA142" s="75"/>
      <c r="GB142" s="75"/>
      <c r="GC142" s="75"/>
      <c r="GD142" s="75"/>
      <c r="GE142" s="75"/>
      <c r="GF142" s="75"/>
      <c r="GG142" s="75"/>
      <c r="GH142" s="75"/>
      <c r="GI142" s="75"/>
      <c r="GJ142" s="75"/>
      <c r="GK142" s="75"/>
      <c r="GL142" s="75"/>
      <c r="GM142" s="75"/>
      <c r="GN142" s="75"/>
      <c r="GO142" s="75"/>
      <c r="GP142" s="75"/>
      <c r="GQ142" s="75"/>
      <c r="GR142" s="75"/>
      <c r="GS142" s="75"/>
      <c r="GT142" s="75"/>
      <c r="GU142" s="75"/>
      <c r="GV142" s="75"/>
      <c r="GW142" s="75"/>
      <c r="GX142" s="75"/>
      <c r="GY142" s="75"/>
      <c r="GZ142" s="75"/>
      <c r="HA142" s="75"/>
      <c r="HB142" s="75"/>
      <c r="HC142" s="75"/>
      <c r="HD142" s="75"/>
      <c r="HE142" s="75"/>
      <c r="HF142" s="75"/>
      <c r="HG142" s="75"/>
      <c r="HH142" s="75"/>
      <c r="HI142" s="75"/>
      <c r="HJ142" s="75"/>
      <c r="HK142" s="75"/>
      <c r="HL142" s="75"/>
      <c r="HM142" s="75"/>
      <c r="HN142" s="75"/>
      <c r="HO142" s="75"/>
      <c r="HP142" s="75"/>
      <c r="HQ142" s="75"/>
      <c r="HR142" s="75"/>
      <c r="HS142" s="75"/>
      <c r="HT142" s="75"/>
      <c r="HU142" s="75"/>
      <c r="HV142" s="75"/>
      <c r="HW142" s="75"/>
      <c r="HX142" s="75"/>
      <c r="HY142" s="75"/>
      <c r="HZ142" s="75"/>
      <c r="IA142" s="75"/>
      <c r="IB142" s="75"/>
      <c r="IC142" s="75"/>
      <c r="ID142" s="75"/>
      <c r="IE142" s="75"/>
      <c r="IF142" s="75"/>
      <c r="IG142" s="75"/>
      <c r="IH142" s="75"/>
      <c r="II142" s="75"/>
      <c r="IJ142" s="75"/>
      <c r="IK142" s="75"/>
      <c r="IL142" s="75"/>
      <c r="IM142" s="75"/>
      <c r="IN142" s="75"/>
    </row>
    <row r="143" spans="1:248" s="76" customFormat="1" x14ac:dyDescent="0.35">
      <c r="A143" s="77" t="s">
        <v>136</v>
      </c>
      <c r="B143" s="75"/>
      <c r="C143" s="78"/>
      <c r="D143" s="79" t="s">
        <v>142</v>
      </c>
      <c r="H143" s="80"/>
      <c r="I143" s="80"/>
      <c r="J143" s="80"/>
      <c r="K143" s="81"/>
      <c r="L143" s="41"/>
      <c r="M143" s="41"/>
      <c r="N143" s="41"/>
      <c r="O143" s="41"/>
      <c r="P143" s="41"/>
      <c r="Q143" s="41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5"/>
      <c r="DM143" s="75"/>
      <c r="DN143" s="75"/>
      <c r="DO143" s="75"/>
      <c r="DP143" s="75"/>
      <c r="DQ143" s="75"/>
      <c r="DR143" s="75"/>
      <c r="DS143" s="75"/>
      <c r="DT143" s="75"/>
      <c r="DU143" s="75"/>
      <c r="DV143" s="75"/>
      <c r="DW143" s="75"/>
      <c r="DX143" s="75"/>
      <c r="DY143" s="75"/>
      <c r="DZ143" s="75"/>
      <c r="EA143" s="75"/>
      <c r="EB143" s="75"/>
      <c r="EC143" s="75"/>
      <c r="ED143" s="75"/>
      <c r="EE143" s="75"/>
      <c r="EF143" s="75"/>
      <c r="EG143" s="75"/>
      <c r="EH143" s="75"/>
      <c r="EI143" s="75"/>
      <c r="EJ143" s="75"/>
      <c r="EK143" s="75"/>
      <c r="EL143" s="75"/>
      <c r="EM143" s="75"/>
      <c r="EN143" s="75"/>
      <c r="EO143" s="75"/>
      <c r="EP143" s="75"/>
      <c r="EQ143" s="75"/>
      <c r="ER143" s="75"/>
      <c r="ES143" s="75"/>
      <c r="ET143" s="75"/>
      <c r="EU143" s="75"/>
      <c r="EV143" s="75"/>
      <c r="EW143" s="75"/>
      <c r="EX143" s="75"/>
      <c r="EY143" s="75"/>
      <c r="EZ143" s="75"/>
      <c r="FA143" s="75"/>
      <c r="FB143" s="75"/>
      <c r="FC143" s="75"/>
      <c r="FD143" s="75"/>
      <c r="FE143" s="75"/>
      <c r="FF143" s="75"/>
      <c r="FG143" s="75"/>
      <c r="FH143" s="75"/>
      <c r="FI143" s="75"/>
      <c r="FJ143" s="75"/>
      <c r="FK143" s="75"/>
      <c r="FL143" s="75"/>
      <c r="FM143" s="75"/>
      <c r="FN143" s="75"/>
      <c r="FO143" s="75"/>
      <c r="FP143" s="75"/>
      <c r="FQ143" s="75"/>
      <c r="FR143" s="75"/>
      <c r="FS143" s="75"/>
      <c r="FT143" s="75"/>
      <c r="FU143" s="75"/>
      <c r="FV143" s="75"/>
      <c r="FW143" s="75"/>
      <c r="FX143" s="75"/>
      <c r="FY143" s="75"/>
      <c r="FZ143" s="75"/>
      <c r="GA143" s="75"/>
      <c r="GB143" s="75"/>
      <c r="GC143" s="75"/>
      <c r="GD143" s="75"/>
      <c r="GE143" s="75"/>
      <c r="GF143" s="75"/>
      <c r="GG143" s="75"/>
      <c r="GH143" s="75"/>
      <c r="GI143" s="75"/>
      <c r="GJ143" s="75"/>
      <c r="GK143" s="75"/>
      <c r="GL143" s="75"/>
      <c r="GM143" s="75"/>
      <c r="GN143" s="75"/>
      <c r="GO143" s="75"/>
      <c r="GP143" s="75"/>
      <c r="GQ143" s="75"/>
      <c r="GR143" s="75"/>
      <c r="GS143" s="75"/>
      <c r="GT143" s="75"/>
      <c r="GU143" s="75"/>
      <c r="GV143" s="75"/>
      <c r="GW143" s="75"/>
      <c r="GX143" s="75"/>
      <c r="GY143" s="75"/>
      <c r="GZ143" s="75"/>
      <c r="HA143" s="75"/>
      <c r="HB143" s="75"/>
      <c r="HC143" s="75"/>
      <c r="HD143" s="75"/>
      <c r="HE143" s="75"/>
      <c r="HF143" s="75"/>
      <c r="HG143" s="75"/>
      <c r="HH143" s="75"/>
      <c r="HI143" s="75"/>
      <c r="HJ143" s="75"/>
      <c r="HK143" s="75"/>
      <c r="HL143" s="75"/>
      <c r="HM143" s="75"/>
      <c r="HN143" s="75"/>
      <c r="HO143" s="75"/>
      <c r="HP143" s="75"/>
      <c r="HQ143" s="75"/>
      <c r="HR143" s="75"/>
      <c r="HS143" s="75"/>
      <c r="HT143" s="75"/>
      <c r="HU143" s="75"/>
      <c r="HV143" s="75"/>
      <c r="HW143" s="75"/>
      <c r="HX143" s="75"/>
      <c r="HY143" s="75"/>
      <c r="HZ143" s="75"/>
      <c r="IA143" s="75"/>
      <c r="IB143" s="75"/>
      <c r="IC143" s="75"/>
      <c r="ID143" s="75"/>
      <c r="IE143" s="75"/>
      <c r="IF143" s="75"/>
      <c r="IG143" s="75"/>
      <c r="IH143" s="75"/>
      <c r="II143" s="75"/>
      <c r="IJ143" s="75"/>
      <c r="IK143" s="75"/>
      <c r="IL143" s="75"/>
      <c r="IM143" s="75"/>
      <c r="IN143" s="75"/>
    </row>
    <row r="144" spans="1:248" x14ac:dyDescent="0.35">
      <c r="A144" s="86" t="s">
        <v>131</v>
      </c>
      <c r="B144" s="86"/>
      <c r="C144" s="86"/>
    </row>
    <row r="145" spans="4:17" ht="27.75" x14ac:dyDescent="0.4">
      <c r="D145" s="39" t="s">
        <v>143</v>
      </c>
      <c r="L145" s="75"/>
      <c r="O145" s="73"/>
      <c r="P145" s="73"/>
      <c r="Q145" s="73"/>
    </row>
    <row r="146" spans="4:17" x14ac:dyDescent="0.35">
      <c r="L146" s="75"/>
      <c r="M146" s="75"/>
      <c r="N146" s="75"/>
      <c r="O146" s="75"/>
      <c r="P146" s="75"/>
      <c r="Q146" s="75"/>
    </row>
    <row r="147" spans="4:17" x14ac:dyDescent="0.35">
      <c r="L147" s="75"/>
      <c r="M147" s="75"/>
      <c r="N147" s="75"/>
      <c r="O147" s="75"/>
      <c r="P147" s="75"/>
      <c r="Q147" s="75"/>
    </row>
    <row r="148" spans="4:17" x14ac:dyDescent="0.35">
      <c r="M148" s="75"/>
      <c r="N148" s="75"/>
    </row>
  </sheetData>
  <mergeCells count="13">
    <mergeCell ref="F6:K6"/>
    <mergeCell ref="O10:Q11"/>
    <mergeCell ref="A144:C144"/>
    <mergeCell ref="A141:E141"/>
    <mergeCell ref="A10:K10"/>
    <mergeCell ref="H141:K141"/>
    <mergeCell ref="L10:N11"/>
    <mergeCell ref="F7:K7"/>
    <mergeCell ref="F1:K1"/>
    <mergeCell ref="F2:K2"/>
    <mergeCell ref="F3:K3"/>
    <mergeCell ref="F4:K4"/>
    <mergeCell ref="F5:K5"/>
  </mergeCells>
  <printOptions horizontalCentered="1"/>
  <pageMargins left="0.19685039370078741" right="0.19685039370078741" top="1.1811023622047245" bottom="0.51181102362204722" header="0.31496062992125984" footer="0.31496062992125984"/>
  <pageSetup paperSize="9" scale="62" fitToHeight="12" orientation="landscape" verticalDpi="300" r:id="rId1"/>
  <rowBreaks count="1" manualBreakCount="1">
    <brk id="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</vt:lpstr>
      <vt:lpstr>'додаток '!Заголовки_для_печати</vt:lpstr>
      <vt:lpstr>'додаток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Nelya11</dc:creator>
  <cp:lastModifiedBy>User</cp:lastModifiedBy>
  <cp:lastPrinted>2019-08-02T10:17:37Z</cp:lastPrinted>
  <dcterms:created xsi:type="dcterms:W3CDTF">2018-10-18T06:20:50Z</dcterms:created>
  <dcterms:modified xsi:type="dcterms:W3CDTF">2019-08-02T10:17:41Z</dcterms:modified>
</cp:coreProperties>
</file>